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berto\Desktop\paula\FONDEQUIP 2020\"/>
    </mc:Choice>
  </mc:AlternateContent>
  <xr:revisionPtr revIDLastSave="0" documentId="8_{8C2B0A3F-FDBB-44D7-B291-9F5A7EA1C372}" xr6:coauthVersionLast="45" xr6:coauthVersionMax="45" xr10:uidLastSave="{00000000-0000-0000-0000-000000000000}"/>
  <bookViews>
    <workbookView xWindow="-110" yWindow="-110" windowWidth="19420" windowHeight="10420" tabRatio="853" xr2:uid="{00000000-000D-0000-FFFF-FFFF00000000}"/>
  </bookViews>
  <sheets>
    <sheet name="INSTRUCCIONES" sheetId="4" r:id="rId1"/>
    <sheet name="COTIZACIONES" sheetId="5" r:id="rId2"/>
    <sheet name="I.- ITEM EQUIPAMIENTO" sheetId="2" r:id="rId3"/>
    <sheet name="II TRASLADOS , INST. OPERACION" sheetId="3" r:id="rId4"/>
    <sheet name="III.- PRESUPUESTO FINAL" sheetId="1" r:id="rId5"/>
    <sheet name="DETALLE PRESUPUESTO" sheetId="8" r:id="rId6"/>
    <sheet name="PRESUPUESTO MODIFICADO" sheetId="10" state="hidden" r:id="rId7"/>
    <sheet name="SALDOS " sheetId="9" state="hidden" r:id="rId8"/>
    <sheet name="DESGLOSE FACTURAS" sheetId="11" state="hidden" r:id="rId9"/>
    <sheet name="Hoja2" sheetId="6" state="hidden" r:id="rId10"/>
  </sheets>
  <definedNames>
    <definedName name="_xlnm.Print_Area" localSheetId="1">COTIZACIONES!$A$1:$M$19</definedName>
    <definedName name="_xlnm.Print_Area" localSheetId="5">'DETALLE PRESUPUESTO'!$A$1:$I$11</definedName>
    <definedName name="_xlnm.Print_Area" localSheetId="2">'I.- ITEM EQUIPAMIENTO'!$B$1:$F$26</definedName>
    <definedName name="_xlnm.Print_Area" localSheetId="4">'III.- PRESUPUESTO FINAL'!$A$2:$I$17</definedName>
    <definedName name="_xlnm.Print_Area" localSheetId="6">'PRESUPUESTO MODIFICADO'!$A$2:$P$29</definedName>
    <definedName name="_xlnm.Print_Area" localSheetId="7">'SALDOS '!$A$2:$Q$28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3" l="1"/>
  <c r="M5" i="11" l="1"/>
  <c r="M6" i="11"/>
  <c r="M7" i="11"/>
  <c r="M8" i="11"/>
  <c r="M9" i="11"/>
  <c r="M10" i="11"/>
  <c r="M4" i="11"/>
  <c r="I25" i="9"/>
  <c r="I4" i="11" l="1"/>
  <c r="I5" i="11"/>
  <c r="I6" i="11"/>
  <c r="I7" i="11"/>
  <c r="I11" i="11"/>
  <c r="I8" i="11"/>
  <c r="I9" i="11"/>
  <c r="I10" i="11"/>
  <c r="F4" i="11"/>
  <c r="F5" i="11"/>
  <c r="F6" i="11"/>
  <c r="F7" i="11"/>
  <c r="F11" i="11"/>
  <c r="F8" i="11"/>
  <c r="F9" i="11"/>
  <c r="F10" i="11"/>
  <c r="E11" i="2"/>
  <c r="F8" i="3"/>
  <c r="G9" i="1" s="1"/>
  <c r="K9" i="10" s="1"/>
  <c r="M9" i="10" s="1"/>
  <c r="K9" i="9" s="1"/>
  <c r="M9" i="9" s="1"/>
  <c r="F7" i="3"/>
  <c r="G8" i="1" s="1"/>
  <c r="E8" i="3"/>
  <c r="F15" i="3"/>
  <c r="G15" i="1" s="1"/>
  <c r="K15" i="10" s="1"/>
  <c r="F14" i="3"/>
  <c r="G14" i="1" s="1"/>
  <c r="B15" i="6"/>
  <c r="K11" i="11"/>
  <c r="L11" i="11"/>
  <c r="M11" i="11"/>
  <c r="H11" i="11"/>
  <c r="E11" i="11"/>
  <c r="B11" i="11"/>
  <c r="C5" i="11"/>
  <c r="C6" i="11"/>
  <c r="C7" i="11"/>
  <c r="C8" i="11"/>
  <c r="C9" i="11"/>
  <c r="C10" i="11"/>
  <c r="C4" i="11"/>
  <c r="L6" i="2"/>
  <c r="K6" i="2"/>
  <c r="H15" i="5"/>
  <c r="H9" i="5"/>
  <c r="H14" i="5"/>
  <c r="O7" i="10"/>
  <c r="L7" i="10"/>
  <c r="I7" i="10"/>
  <c r="I20" i="9"/>
  <c r="I19" i="9"/>
  <c r="I21" i="9" s="1"/>
  <c r="F13" i="9"/>
  <c r="F8" i="10"/>
  <c r="F16" i="10" s="1"/>
  <c r="F9" i="10"/>
  <c r="F10" i="10"/>
  <c r="F11" i="10"/>
  <c r="F12" i="10"/>
  <c r="F13" i="10"/>
  <c r="F14" i="10"/>
  <c r="F15" i="10"/>
  <c r="G10" i="1"/>
  <c r="K10" i="10" s="1"/>
  <c r="M10" i="10" s="1"/>
  <c r="K10" i="9" s="1"/>
  <c r="M10" i="9" s="1"/>
  <c r="G11" i="1"/>
  <c r="K11" i="10" s="1"/>
  <c r="M11" i="10" s="1"/>
  <c r="K11" i="9" s="1"/>
  <c r="M11" i="9" s="1"/>
  <c r="G12" i="1"/>
  <c r="K12" i="10" s="1"/>
  <c r="M12" i="10" s="1"/>
  <c r="K12" i="9" s="1"/>
  <c r="M12" i="9" s="1"/>
  <c r="G13" i="1"/>
  <c r="K13" i="10" s="1"/>
  <c r="M13" i="10" s="1"/>
  <c r="K13" i="9" s="1"/>
  <c r="M13" i="9" s="1"/>
  <c r="J19" i="10"/>
  <c r="O16" i="10"/>
  <c r="L16" i="10"/>
  <c r="I16" i="10"/>
  <c r="H9" i="2"/>
  <c r="I16" i="9"/>
  <c r="L16" i="9"/>
  <c r="I26" i="9" s="1"/>
  <c r="I28" i="9" s="1"/>
  <c r="O16" i="9"/>
  <c r="I27" i="9"/>
  <c r="F15" i="9"/>
  <c r="F14" i="9"/>
  <c r="F12" i="9"/>
  <c r="F11" i="9"/>
  <c r="F10" i="9"/>
  <c r="F9" i="9"/>
  <c r="F8" i="9"/>
  <c r="I24" i="9"/>
  <c r="J25" i="9" s="1"/>
  <c r="K25" i="9" s="1"/>
  <c r="B12" i="6"/>
  <c r="H14" i="1"/>
  <c r="N14" i="10" s="1"/>
  <c r="P14" i="10" s="1"/>
  <c r="N14" i="9" s="1"/>
  <c r="P14" i="9" s="1"/>
  <c r="H10" i="5"/>
  <c r="B9" i="6"/>
  <c r="B4" i="6"/>
  <c r="G22" i="3"/>
  <c r="I12" i="3"/>
  <c r="P17" i="3" s="1"/>
  <c r="H13" i="1"/>
  <c r="N13" i="10" s="1"/>
  <c r="P13" i="10" s="1"/>
  <c r="N13" i="9" s="1"/>
  <c r="P13" i="9" s="1"/>
  <c r="F12" i="1"/>
  <c r="H12" i="10" s="1"/>
  <c r="F11" i="1"/>
  <c r="E24" i="3"/>
  <c r="F24" i="3" s="1"/>
  <c r="H15" i="1"/>
  <c r="N15" i="10" s="1"/>
  <c r="P15" i="10" s="1"/>
  <c r="N15" i="9" s="1"/>
  <c r="P15" i="9" s="1"/>
  <c r="H12" i="1"/>
  <c r="H11" i="1"/>
  <c r="N11" i="10" s="1"/>
  <c r="F13" i="1"/>
  <c r="H13" i="10" s="1"/>
  <c r="J13" i="10" s="1"/>
  <c r="H13" i="9" s="1"/>
  <c r="B6" i="6"/>
  <c r="C11" i="11"/>
  <c r="J26" i="9"/>
  <c r="F16" i="9"/>
  <c r="J27" i="9" l="1"/>
  <c r="J28" i="9"/>
  <c r="K28" i="9" s="1"/>
  <c r="F9" i="1"/>
  <c r="E9" i="1" s="1"/>
  <c r="E25" i="3"/>
  <c r="E22" i="3"/>
  <c r="E17" i="3" s="1"/>
  <c r="Q17" i="3" s="1"/>
  <c r="N12" i="10"/>
  <c r="P12" i="10" s="1"/>
  <c r="N12" i="9" s="1"/>
  <c r="P12" i="9" s="1"/>
  <c r="K8" i="10"/>
  <c r="M8" i="10" s="1"/>
  <c r="F8" i="1"/>
  <c r="M6" i="2"/>
  <c r="N6" i="2" s="1"/>
  <c r="J12" i="10"/>
  <c r="H12" i="9" s="1"/>
  <c r="E12" i="1"/>
  <c r="H6" i="8" s="1"/>
  <c r="J12" i="1"/>
  <c r="E13" i="1"/>
  <c r="H7" i="8" s="1"/>
  <c r="E13" i="10"/>
  <c r="G13" i="10" s="1"/>
  <c r="J13" i="9"/>
  <c r="G13" i="9" s="1"/>
  <c r="E13" i="9"/>
  <c r="P11" i="10"/>
  <c r="E11" i="1"/>
  <c r="H5" i="8" s="1"/>
  <c r="H11" i="10"/>
  <c r="J11" i="10" s="1"/>
  <c r="H11" i="9" s="1"/>
  <c r="J11" i="9" s="1"/>
  <c r="F22" i="3"/>
  <c r="E26" i="3" s="1"/>
  <c r="K14" i="10"/>
  <c r="R14" i="10" s="1"/>
  <c r="E14" i="1"/>
  <c r="H9" i="8" s="1"/>
  <c r="E15" i="10"/>
  <c r="G15" i="10" s="1"/>
  <c r="M15" i="10"/>
  <c r="K15" i="9" s="1"/>
  <c r="E15" i="1"/>
  <c r="H10" i="8" s="1"/>
  <c r="H9" i="10"/>
  <c r="J14" i="1"/>
  <c r="N16" i="10" l="1"/>
  <c r="F26" i="3"/>
  <c r="E30" i="3"/>
  <c r="F10" i="1"/>
  <c r="F16" i="1" s="1"/>
  <c r="E12" i="10"/>
  <c r="G12" i="10" s="1"/>
  <c r="E20" i="2"/>
  <c r="H16" i="2" s="1"/>
  <c r="E24" i="2" s="1"/>
  <c r="C24" i="2" s="1"/>
  <c r="E14" i="10"/>
  <c r="G14" i="10" s="1"/>
  <c r="M14" i="10"/>
  <c r="M16" i="10" s="1"/>
  <c r="J27" i="10" s="1"/>
  <c r="K16" i="10"/>
  <c r="K8" i="9"/>
  <c r="M8" i="9" s="1"/>
  <c r="H8" i="10"/>
  <c r="E8" i="10" s="1"/>
  <c r="G8" i="10" s="1"/>
  <c r="E8" i="1"/>
  <c r="H16" i="1" s="1"/>
  <c r="E11" i="10"/>
  <c r="G11" i="10" s="1"/>
  <c r="E12" i="9"/>
  <c r="J12" i="9"/>
  <c r="G12" i="9" s="1"/>
  <c r="P16" i="10"/>
  <c r="J28" i="10" s="1"/>
  <c r="R12" i="10"/>
  <c r="N11" i="9"/>
  <c r="D17" i="3"/>
  <c r="E15" i="9"/>
  <c r="M15" i="9"/>
  <c r="G15" i="9" s="1"/>
  <c r="E9" i="10"/>
  <c r="G9" i="10" s="1"/>
  <c r="J9" i="10"/>
  <c r="H9" i="9" s="1"/>
  <c r="K14" i="9"/>
  <c r="D20" i="2" l="1"/>
  <c r="E10" i="1"/>
  <c r="H4" i="8" s="1"/>
  <c r="H10" i="10"/>
  <c r="H16" i="10" s="1"/>
  <c r="J26" i="10"/>
  <c r="J8" i="10"/>
  <c r="J25" i="10" s="1"/>
  <c r="K28" i="10" s="1"/>
  <c r="G16" i="1"/>
  <c r="C23" i="2"/>
  <c r="J29" i="10"/>
  <c r="D24" i="2"/>
  <c r="E28" i="3"/>
  <c r="F28" i="3" s="1"/>
  <c r="H24" i="2"/>
  <c r="O29" i="2" s="1"/>
  <c r="N16" i="9"/>
  <c r="P11" i="9"/>
  <c r="E11" i="9"/>
  <c r="J9" i="9"/>
  <c r="G9" i="9" s="1"/>
  <c r="E9" i="9"/>
  <c r="M14" i="9"/>
  <c r="K16" i="9"/>
  <c r="E14" i="9"/>
  <c r="R14" i="9"/>
  <c r="E16" i="1" l="1"/>
  <c r="E10" i="10"/>
  <c r="J10" i="10"/>
  <c r="J16" i="10" s="1"/>
  <c r="H8" i="9"/>
  <c r="J8" i="9" s="1"/>
  <c r="G8" i="9" s="1"/>
  <c r="J20" i="10"/>
  <c r="G17" i="3"/>
  <c r="S17" i="3" s="1"/>
  <c r="K29" i="10"/>
  <c r="L29" i="10" s="1"/>
  <c r="K27" i="10"/>
  <c r="K26" i="10"/>
  <c r="L26" i="10" s="1"/>
  <c r="E31" i="3"/>
  <c r="F29" i="3"/>
  <c r="E29" i="3" s="1"/>
  <c r="F30" i="3" s="1"/>
  <c r="F17" i="3"/>
  <c r="R17" i="3" s="1"/>
  <c r="P16" i="9"/>
  <c r="R12" i="9"/>
  <c r="G11" i="9"/>
  <c r="G14" i="9"/>
  <c r="M16" i="9"/>
  <c r="H10" i="9" l="1"/>
  <c r="H16" i="9" s="1"/>
  <c r="J21" i="10"/>
  <c r="J22" i="10" s="1"/>
  <c r="G10" i="10"/>
  <c r="G16" i="10" s="1"/>
  <c r="E16" i="10"/>
  <c r="E8" i="9"/>
  <c r="T17" i="3"/>
  <c r="J10" i="9" l="1"/>
  <c r="E10" i="9"/>
  <c r="E16" i="9" s="1"/>
  <c r="G10" i="9" l="1"/>
  <c r="G16" i="9" s="1"/>
  <c r="J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Roxany Barahona Ligueno</author>
  </authors>
  <commentList>
    <comment ref="J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Especificar Otra Moneda utilizada en la cotización.-</t>
        </r>
      </text>
    </comment>
    <comment ref="J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Indicar Tipo de Cambio utilizado con Otra Moneda.-</t>
        </r>
      </text>
    </comment>
    <comment ref="G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
Seleccionar la Moneda utilizada en la Cotización.-</t>
        </r>
      </text>
    </comment>
    <comment ref="G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
Seleccionar la Moneda utilizada en la Cotización.-</t>
        </r>
      </text>
    </comment>
  </commentList>
</comments>
</file>

<file path=xl/sharedStrings.xml><?xml version="1.0" encoding="utf-8"?>
<sst xmlns="http://schemas.openxmlformats.org/spreadsheetml/2006/main" count="236" uniqueCount="129">
  <si>
    <t>Ítem</t>
  </si>
  <si>
    <t>Subítem</t>
  </si>
  <si>
    <t>Pecuniario</t>
  </si>
  <si>
    <t>No Pecuniario</t>
  </si>
  <si>
    <t>A</t>
  </si>
  <si>
    <t>EQUIPAMIENTO</t>
  </si>
  <si>
    <t>A.2. Accesorios</t>
  </si>
  <si>
    <t>B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</si>
  <si>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</si>
  <si>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</si>
  <si>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</si>
  <si>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</si>
  <si>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C</t>
  </si>
  <si>
    <t>OPERACIÓN</t>
  </si>
  <si>
    <t>C.1. Capacitación</t>
  </si>
  <si>
    <t>C.2. Gastos de Operación y Administración</t>
  </si>
  <si>
    <t>Aporte Pecuniario</t>
  </si>
  <si>
    <t>Aporte No Pecuniario</t>
  </si>
  <si>
    <t>NO APLICA</t>
  </si>
  <si>
    <t>VERIFICACION</t>
  </si>
  <si>
    <t xml:space="preserve">A.1 Equipo principal </t>
  </si>
  <si>
    <t>TRASLADOS e INSTALACION</t>
  </si>
  <si>
    <t>PRESUPUESTO FINAL</t>
  </si>
  <si>
    <t>(NO COMPLETAR O MODIFICAR)</t>
  </si>
  <si>
    <t>INSTRUCCIONES</t>
  </si>
  <si>
    <t>PRESUPUESTO</t>
  </si>
  <si>
    <t>TOTAL ITEM B.- TRASLADOS E INSTALACIÓN</t>
  </si>
  <si>
    <t>Costo Total del
Proyecto</t>
  </si>
  <si>
    <t>IMPORTANTE: Todos los montos deben ser ingresados completos y en Pesos Chilenos (por ejemplo: $1.000.000 en lugar de M$1.000).-</t>
  </si>
  <si>
    <t>MÁXIMO A FINANCIAR ITEM B.- TRASLADOS E INSTALACIÓN</t>
  </si>
  <si>
    <t>Dólar</t>
  </si>
  <si>
    <t>Euro</t>
  </si>
  <si>
    <t>Otra Moneda</t>
  </si>
  <si>
    <t>Monto $</t>
  </si>
  <si>
    <t>Nombre Proveedor</t>
  </si>
  <si>
    <t>TOTAL ÍTEM EQUIPAMIENTO</t>
  </si>
  <si>
    <t>TOTAL PECUNIARIO + TOTAL NO PECUNIARIO</t>
  </si>
  <si>
    <t>APORTE FONDEQUIP ITEM EQUIPAMIENTO</t>
  </si>
  <si>
    <t>TOTALES</t>
  </si>
  <si>
    <t>Tipo de cambio utilizado (Pesos $)</t>
  </si>
  <si>
    <t>TOTAL PRESUPUESTO</t>
  </si>
  <si>
    <t>Monto ($)</t>
  </si>
  <si>
    <t>CONSIDERACIONES</t>
  </si>
  <si>
    <t>3.- Se recomienda incorporar el equipo a la póliza de seguro institucional (Aporte No Pecuniario).</t>
  </si>
  <si>
    <t>N° de Cotización</t>
  </si>
  <si>
    <t>A. EQUIPAMIENTO</t>
  </si>
  <si>
    <t>COTIZACIÓN PRESENTADA N°1</t>
  </si>
  <si>
    <t>COTIZACIÓN PRESENTADA N°2</t>
  </si>
  <si>
    <t>CONSIDERAR:</t>
  </si>
  <si>
    <t>OBSERVACIONES</t>
  </si>
  <si>
    <t>ELECCIÓN DE COTIZACIÓN</t>
  </si>
  <si>
    <t>Costo Total del Proyecto</t>
  </si>
  <si>
    <t>ITEM B</t>
  </si>
  <si>
    <t>ITEM C</t>
  </si>
  <si>
    <t>Sub-ítem</t>
  </si>
  <si>
    <t>Comente aquí…</t>
  </si>
  <si>
    <t>ACTA DE COTIZACIONES</t>
  </si>
  <si>
    <t xml:space="preserve">1.  Indicar el Tipo de Cambio utilizado cuando se trate de Otra Moneda. </t>
  </si>
  <si>
    <t>1.- INGRESE MONTO DEL EQUIPO Y/O ACCESORIO A ADQUIRIR</t>
  </si>
  <si>
    <t>DETALLE PRESUPUESTO</t>
  </si>
  <si>
    <t>MÍNIMO APORTES = 50% DEL MONTO TOTAL ÍTEM EQUIPAMIENTO</t>
  </si>
  <si>
    <t>PRESUPUESTO MODIFICADO</t>
  </si>
  <si>
    <t>Presupuesto Aprobado</t>
  </si>
  <si>
    <t>Presupuesto Modificado</t>
  </si>
  <si>
    <t>Pecuniario Modificado</t>
  </si>
  <si>
    <t>Pecuniario Comprometido</t>
  </si>
  <si>
    <t>No Pecuniario Comprometido</t>
  </si>
  <si>
    <t>No Pecuniario Modificado</t>
  </si>
  <si>
    <t xml:space="preserve">A.2. Accesorio(s) </t>
  </si>
  <si>
    <t>Modificación Solicitada
(Fecha:    )</t>
  </si>
  <si>
    <t>Rendición de Cuentas</t>
  </si>
  <si>
    <t>Saldo por Rendir</t>
  </si>
  <si>
    <t>PRESUPUESTO FINAL V/S MONTOS RENDIDOS</t>
  </si>
  <si>
    <t>% DEL ÍTEM EQUIPAMIENTO</t>
  </si>
  <si>
    <t>RENDIDO</t>
  </si>
  <si>
    <t>TOTAL EQUIPAMIENTO</t>
  </si>
  <si>
    <t xml:space="preserve">TOTAL APORTES NO PECUNIARIOS </t>
  </si>
  <si>
    <t>TOTAL APORTES</t>
  </si>
  <si>
    <t>Monto Cotización</t>
  </si>
  <si>
    <r>
      <rPr>
        <b/>
        <sz val="10"/>
        <color indexed="8"/>
        <rFont val="Arial"/>
        <family val="2"/>
      </rPr>
      <t>1.-</t>
    </r>
    <r>
      <rPr>
        <sz val="10"/>
        <color indexed="8"/>
        <rFont val="Arial"/>
        <family val="2"/>
      </rPr>
      <t xml:space="preserve"> Solo debe ingresar valores en las celdas correspondientes a los montos de cada Sub-ítem.</t>
    </r>
  </si>
  <si>
    <r>
      <rPr>
        <b/>
        <sz val="10"/>
        <color indexed="8"/>
        <rFont val="Arial"/>
        <family val="2"/>
      </rPr>
      <t>9.-</t>
    </r>
    <r>
      <rPr>
        <sz val="10"/>
        <color indexed="8"/>
        <rFont val="Arial"/>
        <family val="2"/>
      </rPr>
      <t xml:space="preserve"> No puede dejar celdas vacías, estas deben ser llenadas con 0, cuando no contemple presupuesto.</t>
    </r>
  </si>
  <si>
    <t>A.2 Accesorio(s)</t>
  </si>
  <si>
    <t>A.2. Accesorio(s)</t>
  </si>
  <si>
    <t>Pesos</t>
  </si>
  <si>
    <t>2. Seleccionar de la lista deplegable la moneda en la cual se expresan los montos en la Cotización. Se calculará automáticamente el monto equivalente en Pesos Chilenos ($).</t>
  </si>
  <si>
    <t xml:space="preserve">TOTAL APORTES PECUNIARIOS </t>
  </si>
  <si>
    <t>COTIZACIÓN POSTULACIÓN</t>
  </si>
  <si>
    <t>USD</t>
  </si>
  <si>
    <t>PESOS</t>
  </si>
  <si>
    <t>Tipo de Cambio</t>
  </si>
  <si>
    <t>COTIZACIÓN ACTUALIZADA</t>
  </si>
  <si>
    <t>FACTURA N°</t>
  </si>
  <si>
    <t>FONDEQUIP</t>
  </si>
  <si>
    <t>PECUNIARIO</t>
  </si>
  <si>
    <t>TOTAL</t>
  </si>
  <si>
    <t>RENDICIÓN DE CUENTAS</t>
  </si>
  <si>
    <t>COTIZACIONES</t>
  </si>
  <si>
    <t>A.1 Equipo Principal o Plataforma</t>
  </si>
  <si>
    <t>C.2. Gastos de Operación</t>
  </si>
  <si>
    <t>2.- INGRESE APORTE PECUNIARIO INSTITUCIONAL ITEM C. OPERACIÓN</t>
  </si>
  <si>
    <t>Se debe completar el formulario con los montos de las cotizaciones que acompañan la postulación, siguiendo las instrucciones indicadas.-</t>
  </si>
  <si>
    <t>A.1. Equipo Principal o Plataforma</t>
  </si>
  <si>
    <r>
      <rPr>
        <b/>
        <sz val="10"/>
        <color indexed="8"/>
        <rFont val="Arial"/>
        <family val="2"/>
      </rPr>
      <t>8.-</t>
    </r>
    <r>
      <rPr>
        <sz val="10"/>
        <color indexed="8"/>
        <rFont val="Arial"/>
        <family val="2"/>
      </rPr>
      <t xml:space="preserve"> El </t>
    </r>
    <r>
      <rPr>
        <b/>
        <sz val="10"/>
        <color indexed="8"/>
        <rFont val="Arial"/>
        <family val="2"/>
      </rPr>
      <t>Monto total solicitado a FONDEQUIP</t>
    </r>
    <r>
      <rPr>
        <sz val="10"/>
        <color indexed="8"/>
        <rFont val="Arial"/>
        <family val="2"/>
      </rPr>
      <t xml:space="preserve"> no puede ser mayor a</t>
    </r>
    <r>
      <rPr>
        <b/>
        <sz val="10"/>
        <color indexed="8"/>
        <rFont val="Arial"/>
        <family val="2"/>
      </rPr>
      <t xml:space="preserve"> $400.000.000 (cuatrocientos millones de pesos)</t>
    </r>
    <r>
      <rPr>
        <sz val="10"/>
        <color indexed="8"/>
        <rFont val="Arial"/>
        <family val="2"/>
      </rPr>
      <t xml:space="preserve">.- </t>
    </r>
  </si>
  <si>
    <r>
      <t xml:space="preserve">La suma de ambos Sub-ítems (Equipo Principal o Plataforma + Accesorio(s)) debe ser igual o mayor a </t>
    </r>
    <r>
      <rPr>
        <b/>
        <sz val="11"/>
        <color indexed="8"/>
        <rFont val="Arial"/>
        <family val="2"/>
      </rPr>
      <t>$50.000.000</t>
    </r>
    <r>
      <rPr>
        <sz val="11"/>
        <color indexed="8"/>
        <rFont val="Arial"/>
        <family val="2"/>
      </rPr>
      <t xml:space="preserve"> (Cincuenta Millones de Pesos).</t>
    </r>
  </si>
  <si>
    <t>Ingrese el monto total del Equipo Principal o Plataforma y/o accesorio(s).
El cuadro de verificación debe estar en color VERDE, para continuar con el aporte de la institución.-</t>
  </si>
  <si>
    <t>3. INGRESE LOS MONTOS PARA LOS ÍTEMS B.- TRASLADOS E INSTALACIÓN Y C.- OPERACIÓN EN LAS CELDAS CORRESPONDIENTES</t>
  </si>
  <si>
    <t>Si existen celdas con alertas en ROJO, significa que su presupuesto no cumple con las reglas establecidas por Bases (Inadmisible).-</t>
  </si>
  <si>
    <t>Explique brevemente cada Sub-ítem del Presupuesto, debe referisre a los aportes FONDEQUIP, Pecuniarios y No Pecuniarios.</t>
  </si>
  <si>
    <t>Montos solicitados a FONDEQUIP</t>
  </si>
  <si>
    <t>Montos Solicitados a FONDEQUIP</t>
  </si>
  <si>
    <t xml:space="preserve"> Cuando el Monto de aporte Solicitado a FONDEQUIP se encuentre aceptado, la celda de verificación debe estar en VERDE.</t>
  </si>
  <si>
    <r>
      <rPr>
        <b/>
        <sz val="10"/>
        <color indexed="8"/>
        <rFont val="Arial"/>
        <family val="2"/>
      </rPr>
      <t>7.-</t>
    </r>
    <r>
      <rPr>
        <sz val="10"/>
        <color indexed="8"/>
        <rFont val="Arial"/>
        <family val="2"/>
      </rPr>
      <t xml:space="preserve"> El Subítem </t>
    </r>
    <r>
      <rPr>
        <b/>
        <sz val="10"/>
        <color indexed="8"/>
        <rFont val="Arial"/>
        <family val="2"/>
      </rPr>
      <t>B.4.- Mantención, Garantías y Seguros</t>
    </r>
    <r>
      <rPr>
        <sz val="10"/>
        <color indexed="8"/>
        <rFont val="Arial"/>
        <family val="2"/>
      </rPr>
      <t xml:space="preserve"> debe contemplar financiamiento de forma obligatoria,  ya sea, solicitado a FONDEQUIP o con Aportes Pecuniarios y/o No Pecuniarios de la Institución Beneficiaria.-</t>
    </r>
  </si>
  <si>
    <r>
      <rPr>
        <b/>
        <sz val="10"/>
        <color indexed="8"/>
        <rFont val="Arial"/>
        <family val="2"/>
      </rPr>
      <t>3.-</t>
    </r>
    <r>
      <rPr>
        <sz val="10"/>
        <color indexed="8"/>
        <rFont val="Arial"/>
        <family val="2"/>
      </rPr>
      <t xml:space="preserve"> Si postula a la adquisición de un accesorio para un equipo ya existente, debe ingresar ese accesorio como A.1 Equipo Principal (respetando los demás aspectos señalados en las bases concursales).-</t>
    </r>
  </si>
  <si>
    <r>
      <rPr>
        <b/>
        <sz val="10"/>
        <rFont val="Arial"/>
        <family val="2"/>
      </rPr>
      <t>1.-</t>
    </r>
    <r>
      <rPr>
        <sz val="10"/>
        <rFont val="Arial"/>
        <family val="2"/>
      </rPr>
      <t xml:space="preserve"> Completar solamente las celdas en CELESTE.
</t>
    </r>
    <r>
      <rPr>
        <b/>
        <sz val="10"/>
        <rFont val="Arial"/>
        <family val="2"/>
      </rPr>
      <t>2.-</t>
    </r>
    <r>
      <rPr>
        <sz val="10"/>
        <rFont val="Arial"/>
        <family val="2"/>
      </rPr>
      <t xml:space="preserve"> Las cotizaciones del Equipamiento aquí señaladas, deben ser las mismas adjuntadas en la Plataforma de Postulación (Etapa FORMULACIÓN / Cotizaciones).
</t>
    </r>
    <r>
      <rPr>
        <b/>
        <sz val="10"/>
        <rFont val="Arial"/>
        <family val="2"/>
      </rPr>
      <t>3.-</t>
    </r>
    <r>
      <rPr>
        <sz val="10"/>
        <rFont val="Arial"/>
        <family val="2"/>
      </rPr>
      <t xml:space="preserve"> Indique la cotización seleccionada, argumentando su elección para justificar el Presupuesto solicitado en el Ítem Equipamiento. 
</t>
    </r>
    <r>
      <rPr>
        <b/>
        <sz val="10"/>
        <rFont val="Arial"/>
        <family val="2"/>
      </rPr>
      <t>4.-</t>
    </r>
    <r>
      <rPr>
        <sz val="10"/>
        <rFont val="Arial"/>
        <family val="2"/>
      </rPr>
      <t xml:space="preserve"> En caso de postular solo con una cotización, se deberá adjuntar una justificación fundada en reemplazo de la 2da cotización solicitada (Etapa FORMULACIÓN / Cotizaciones de la Plataforma de Postulación). 
</t>
    </r>
    <r>
      <rPr>
        <b/>
        <sz val="10"/>
        <rFont val="Arial"/>
        <family val="2"/>
      </rPr>
      <t>5.-</t>
    </r>
    <r>
      <rPr>
        <sz val="10"/>
        <rFont val="Arial"/>
        <family val="2"/>
      </rPr>
      <t xml:space="preserve"> Respecto al uso de </t>
    </r>
    <r>
      <rPr>
        <b/>
        <sz val="10"/>
        <rFont val="Arial"/>
        <family val="2"/>
      </rPr>
      <t>proveedor único</t>
    </r>
    <r>
      <rPr>
        <sz val="10"/>
        <rFont val="Arial"/>
        <family val="2"/>
      </rPr>
      <t xml:space="preserve">, no será justificación suficiente una carta del proveedor  (Etapa FORMULACIÓN/ Cotizaciones / Cotizaciones N°2 o Justificación fundada de la Plataforma de Postulación). Adicionalmente, se deberá incorporar una justificación de por qué se elige el equipo de aquel proveedor específico y no otro u otra tecnología disponible en el mercado nacional. Si existen equipos similares en el mercado nacional, se deben analizar y fundar por qué no son considerados idóneos para el proyecto. Además, la justificación debe incorporar aspectos como garantías, servicios técnico, capacidad de realizar mantenciones y servicio post venta.
</t>
    </r>
    <r>
      <rPr>
        <b/>
        <sz val="10"/>
        <rFont val="Arial"/>
        <family val="2"/>
      </rPr>
      <t>6.-</t>
    </r>
    <r>
      <rPr>
        <sz val="10"/>
        <rFont val="Arial"/>
        <family val="2"/>
      </rPr>
      <t xml:space="preserve"> Este es un requisito de postulación, en caso de ser adjudicada la propuesta debe realizar la compra de acuerdo a Instructivo de rendición.</t>
    </r>
  </si>
  <si>
    <r>
      <t>1.- Si en el Item Equipamiento solicitó a FONDEQUIP el máximo de recursos que puede aportar por proyecto, por $400.000.000, no puede solicitar financiamiento para el</t>
    </r>
    <r>
      <rPr>
        <b/>
        <sz val="10"/>
        <rFont val="Arial"/>
        <family val="2"/>
      </rPr>
      <t xml:space="preserve"> Item B. Traslados e Instalación.</t>
    </r>
  </si>
  <si>
    <t>2.- El Sub Item Mantención, Garantías y Seguros debe contemplar financiamiento, ya sea por FONDEQUIP o la Institución Beneficiaria (Pecuniario o No Pecuniario).</t>
  </si>
  <si>
    <t>4.- El Aporte No Pecuniario debe ser, al menos, el equivalente al porcentaje no financiado por aportes pecuniarios, necesarios para cumplir con el mínimo del 50% de cofinanicmiento del monto total del Item Equipamiento.</t>
  </si>
  <si>
    <t>Montos Aportados por la Institución</t>
  </si>
  <si>
    <t>Importante: Recuerde que el(la) postulante es el(la) responsable del ingreso correcto de los montos en las celdas correspondientes, las celdas de verificación y/o validación son solo de ayuda. No debe alterar el formato (mover celdas, insertar filas, eliminar columnas, etc.).</t>
  </si>
  <si>
    <r>
      <rPr>
        <b/>
        <sz val="10"/>
        <color indexed="8"/>
        <rFont val="Arial"/>
        <family val="2"/>
      </rPr>
      <t>2.-</t>
    </r>
    <r>
      <rPr>
        <sz val="10"/>
        <color indexed="8"/>
        <rFont val="Arial"/>
        <family val="2"/>
      </rPr>
      <t xml:space="preserve"> Se debe ingresar, en primer lugar, en la hoja </t>
    </r>
    <r>
      <rPr>
        <b/>
        <sz val="10"/>
        <color indexed="8"/>
        <rFont val="Arial"/>
        <family val="2"/>
      </rPr>
      <t>I.- ÍTEM EQUIPAMIENTO</t>
    </r>
    <r>
      <rPr>
        <sz val="10"/>
        <color indexed="8"/>
        <rFont val="Arial"/>
        <family val="2"/>
      </rPr>
      <t xml:space="preserve"> el monto del </t>
    </r>
    <r>
      <rPr>
        <b/>
        <sz val="10"/>
        <color indexed="8"/>
        <rFont val="Arial"/>
        <family val="2"/>
      </rPr>
      <t>A.1 Equipo Principal o Plataforma y A.2 Accesorio</t>
    </r>
    <r>
      <rPr>
        <sz val="10"/>
        <color indexed="8"/>
        <rFont val="Arial"/>
        <family val="2"/>
      </rPr>
      <t xml:space="preserve">, si corresponde. La suma de estos montos no puede ser menor a </t>
    </r>
    <r>
      <rPr>
        <b/>
        <sz val="10"/>
        <color indexed="8"/>
        <rFont val="Arial"/>
        <family val="2"/>
      </rPr>
      <t>$50.000.000 (cincuenta millones de pesos)</t>
    </r>
    <r>
      <rPr>
        <sz val="10"/>
        <color indexed="8"/>
        <rFont val="Arial"/>
        <family val="2"/>
      </rPr>
      <t>.-</t>
    </r>
  </si>
  <si>
    <r>
      <rPr>
        <b/>
        <sz val="10"/>
        <color indexed="8"/>
        <rFont val="Arial"/>
        <family val="2"/>
      </rPr>
      <t xml:space="preserve">4.- </t>
    </r>
    <r>
      <rPr>
        <sz val="10"/>
        <color indexed="8"/>
        <rFont val="Arial"/>
        <family val="2"/>
      </rPr>
      <t xml:space="preserve">Ingresar el </t>
    </r>
    <r>
      <rPr>
        <b/>
        <sz val="10"/>
        <color indexed="8"/>
        <rFont val="Arial"/>
        <family val="2"/>
      </rPr>
      <t>Aporte Pecuniario</t>
    </r>
    <r>
      <rPr>
        <sz val="10"/>
        <color indexed="8"/>
        <rFont val="Arial"/>
        <family val="2"/>
      </rPr>
      <t xml:space="preserve"> de la Institución Beneficiaria. Éste no puede ser menor al 10% del equivalente al total del Ítem A. Equipamiento. </t>
    </r>
    <r>
      <rPr>
        <b/>
        <sz val="10"/>
        <color indexed="8"/>
        <rFont val="Arial"/>
        <family val="2"/>
      </rPr>
      <t xml:space="preserve">Se debe priorizar el ítem C. Operación y en caso de no completar el 10% mínimo exigido, ingresar aporte en el ítem A. Equipamiento </t>
    </r>
    <r>
      <rPr>
        <sz val="10"/>
        <color indexed="8"/>
        <rFont val="Arial"/>
        <family val="2"/>
      </rPr>
      <t>(de acuerdo a lo estipulado en las bases concursales).-</t>
    </r>
  </si>
  <si>
    <r>
      <rPr>
        <b/>
        <sz val="10"/>
        <color indexed="8"/>
        <rFont val="Arial"/>
        <family val="2"/>
      </rPr>
      <t>5.-</t>
    </r>
    <r>
      <rPr>
        <sz val="10"/>
        <color indexed="8"/>
        <rFont val="Arial"/>
        <family val="2"/>
      </rPr>
      <t xml:space="preserve"> El </t>
    </r>
    <r>
      <rPr>
        <b/>
        <sz val="10"/>
        <color indexed="8"/>
        <rFont val="Arial"/>
        <family val="2"/>
      </rPr>
      <t>Aporte No pecuniario</t>
    </r>
    <r>
      <rPr>
        <sz val="10"/>
        <color indexed="8"/>
        <rFont val="Arial"/>
        <family val="2"/>
      </rPr>
      <t xml:space="preserve"> debe ser, al menos, el equivalente al porcentaje no financiado por aportes pecuniarios necesarios para lograr, al menos, el 50% de cofinanciamiento del monto total del Ítem Equipamiento.-</t>
    </r>
  </si>
  <si>
    <r>
      <rPr>
        <b/>
        <sz val="10"/>
        <color indexed="8"/>
        <rFont val="Arial"/>
        <family val="2"/>
      </rPr>
      <t>6.-</t>
    </r>
    <r>
      <rPr>
        <sz val="10"/>
        <color indexed="8"/>
        <rFont val="Arial"/>
        <family val="2"/>
      </rPr>
      <t xml:space="preserve"> El </t>
    </r>
    <r>
      <rPr>
        <b/>
        <sz val="10"/>
        <color indexed="8"/>
        <rFont val="Arial"/>
        <family val="2"/>
      </rPr>
      <t xml:space="preserve">Aporte No Pecuniario </t>
    </r>
    <r>
      <rPr>
        <sz val="10"/>
        <color indexed="8"/>
        <rFont val="Arial"/>
        <family val="2"/>
      </rPr>
      <t xml:space="preserve">de la Institución Beneficiaria se debe ingresar o desglosar en los Ítems de </t>
    </r>
    <r>
      <rPr>
        <b/>
        <sz val="10"/>
        <color indexed="8"/>
        <rFont val="Arial"/>
        <family val="2"/>
      </rPr>
      <t>B.- Traslados e Instalación</t>
    </r>
    <r>
      <rPr>
        <sz val="10"/>
        <color indexed="8"/>
        <rFont val="Arial"/>
        <family val="2"/>
      </rPr>
      <t xml:space="preserve"> y </t>
    </r>
    <r>
      <rPr>
        <b/>
        <sz val="10"/>
        <color indexed="8"/>
        <rFont val="Arial"/>
        <family val="2"/>
      </rPr>
      <t>C.- Operación</t>
    </r>
    <r>
      <rPr>
        <sz val="10"/>
        <color indexed="8"/>
        <rFont val="Arial"/>
        <family val="2"/>
      </rPr>
      <t>.-</t>
    </r>
  </si>
  <si>
    <t>Una vez ingresado el monto del Equipamiento, ingrese el Aporte Pecunairo Institucional, el cual no puede ser menor al 10% del equivalente al monto del ítem Equipamiento.-
Recuerde de debe priorizar el aporte en el ítem C. OPERACIÓN:
1°.-   C.2. Gastos de Operación
2°.-   C.1. Capacitación        
3°.-   Ítem A. Equipamiento (en caso de no alcanzar el 10% en los ítems anteriores).-</t>
  </si>
  <si>
    <t>Montos aportados por la INSTITUCIÓN</t>
  </si>
  <si>
    <t>APORTE PECUNIARIO G. OPERACIÓN + EQUIPAMIENTO</t>
  </si>
  <si>
    <t xml:space="preserve">Montos aportados por la INSTITUCIÓN </t>
  </si>
  <si>
    <r>
      <t xml:space="preserve">El Monto Total no puede ser menor al </t>
    </r>
    <r>
      <rPr>
        <b/>
        <sz val="11"/>
        <color indexed="8"/>
        <rFont val="Arial"/>
        <family val="2"/>
      </rPr>
      <t>10%</t>
    </r>
    <r>
      <rPr>
        <sz val="11"/>
        <color indexed="8"/>
        <rFont val="Arial"/>
        <family val="2"/>
      </rPr>
      <t xml:space="preserve"> del Item Equipamiento (Equipo Principal o Plataforma + Accesorio).
FONDEQUIP financia hasta</t>
    </r>
    <r>
      <rPr>
        <b/>
        <sz val="11"/>
        <color indexed="8"/>
        <rFont val="Arial"/>
        <family val="2"/>
      </rPr>
      <t xml:space="preserve"> $400.000.000</t>
    </r>
    <r>
      <rPr>
        <sz val="11"/>
        <color indexed="8"/>
        <rFont val="Arial"/>
        <family val="2"/>
      </rPr>
      <t xml:space="preserve"> (Cuatrocientos Millones de Pesos), si existe diferencia por un mayor costo del equipamiento, ésta debe ser asumida por la Institución.</t>
    </r>
  </si>
  <si>
    <t xml:space="preserve"> Cuando los Montos de los aportes, tanto de FONDEQUIP como de la Institución, cumplan con las reglas de financiamiento y co-financiamiento, según las bases, las celdas de VERIFICACIÓN DE APORTES estarán en VERDE. No deben existir alertas en ROJO.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</si>
</sst>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.00_-;\-* #,##0.00_-;_-* &quot;-&quot;_-;_-@_-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u/>
      <sz val="14"/>
      <color theme="0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u/>
      <sz val="12"/>
      <color theme="0"/>
      <name val="Arial"/>
      <family val="2"/>
    </font>
    <font>
      <sz val="12"/>
      <color theme="3" tint="-0.249977111117893"/>
      <name val="Arial"/>
      <family val="2"/>
    </font>
    <font>
      <sz val="11"/>
      <color rgb="FFC00000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b/>
      <sz val="10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double">
        <color theme="3" tint="-0.24994659260841701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n">
        <color theme="3" tint="-0.24994659260841701"/>
      </bottom>
      <diagonal/>
    </border>
    <border>
      <left style="thick">
        <color theme="0"/>
      </left>
      <right style="thin">
        <color indexed="64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3" tint="-0.24994659260841701"/>
      </bottom>
      <diagonal/>
    </border>
    <border>
      <left style="thick">
        <color theme="0"/>
      </left>
      <right style="thin">
        <color indexed="64"/>
      </right>
      <top style="thin">
        <color theme="3" tint="-0.24994659260841701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medium">
        <color theme="0"/>
      </bottom>
      <diagonal/>
    </border>
    <border>
      <left style="thin">
        <color indexed="64"/>
      </left>
      <right style="thick">
        <color theme="0"/>
      </right>
      <top/>
      <bottom style="thin">
        <color theme="3" tint="-0.24994659260841701"/>
      </bottom>
      <diagonal/>
    </border>
    <border>
      <left style="thin">
        <color indexed="64"/>
      </left>
      <right style="thick">
        <color theme="0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ck">
        <color theme="0"/>
      </right>
      <top style="thin">
        <color theme="3" tint="-0.24994659260841701"/>
      </top>
      <bottom style="medium">
        <color theme="0"/>
      </bottom>
      <diagonal/>
    </border>
    <border>
      <left style="thick">
        <color theme="0"/>
      </left>
      <right style="thin">
        <color indexed="64"/>
      </right>
      <top style="medium">
        <color theme="0"/>
      </top>
      <bottom style="thin">
        <color theme="3" tint="-0.24994659260841701"/>
      </bottom>
      <diagonal/>
    </border>
    <border>
      <left style="thick">
        <color theme="0"/>
      </left>
      <right/>
      <top style="thin">
        <color theme="3" tint="-0.24994659260841701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 style="thin">
        <color theme="3" tint="-0.24994659260841701"/>
      </top>
      <bottom style="thick">
        <color theme="0"/>
      </bottom>
      <diagonal/>
    </border>
    <border>
      <left style="thin">
        <color theme="0"/>
      </left>
      <right style="medium">
        <color indexed="64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0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/>
      <top style="thin">
        <color theme="3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indexed="64"/>
      </left>
      <right style="thin">
        <color theme="0"/>
      </right>
      <top style="thin">
        <color theme="3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indexed="64"/>
      </left>
      <right/>
      <top style="thin">
        <color theme="3" tint="-0.24994659260841701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3" tint="-0.24994659260841701"/>
      </bottom>
      <diagonal/>
    </border>
    <border>
      <left style="medium">
        <color indexed="64"/>
      </left>
      <right style="thin">
        <color theme="0"/>
      </right>
      <top/>
      <bottom style="thin">
        <color theme="3" tint="-0.24994659260841701"/>
      </bottom>
      <diagonal/>
    </border>
    <border>
      <left style="thin">
        <color theme="0"/>
      </left>
      <right style="medium">
        <color indexed="64"/>
      </right>
      <top/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3" tint="-0.24994659260841701"/>
      </bottom>
      <diagonal/>
    </border>
    <border>
      <left style="medium">
        <color indexed="64"/>
      </left>
      <right style="thin">
        <color theme="0" tint="-4.9989318521683403E-2"/>
      </right>
      <top style="medium">
        <color indexed="64"/>
      </top>
      <bottom style="thin">
        <color theme="3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theme="3" tint="-0.24994659260841701"/>
      </bottom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 style="thin">
        <color theme="3" tint="-0.24994659260841701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double">
        <color theme="3" tint="-0.24994659260841701"/>
      </left>
      <right/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indexed="64"/>
      </left>
      <right/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ck">
        <color theme="0"/>
      </bottom>
      <diagonal/>
    </border>
    <border>
      <left/>
      <right style="thin">
        <color theme="0"/>
      </right>
      <top/>
      <bottom style="thin">
        <color theme="3" tint="-0.24994659260841701"/>
      </bottom>
      <diagonal/>
    </border>
    <border>
      <left/>
      <right style="thin">
        <color theme="0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0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medium">
        <color rgb="FF0066CC"/>
      </left>
      <right/>
      <top style="medium">
        <color rgb="FF0066CC"/>
      </top>
      <bottom/>
      <diagonal/>
    </border>
    <border>
      <left/>
      <right/>
      <top style="medium">
        <color rgb="FF0066CC"/>
      </top>
      <bottom/>
      <diagonal/>
    </border>
    <border>
      <left/>
      <right style="medium">
        <color rgb="FF0066CC"/>
      </right>
      <top style="medium">
        <color rgb="FF0066CC"/>
      </top>
      <bottom/>
      <diagonal/>
    </border>
    <border>
      <left style="medium">
        <color rgb="FF0066CC"/>
      </left>
      <right/>
      <top/>
      <bottom style="medium">
        <color rgb="FF0066CC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66CC"/>
      </right>
      <top/>
      <bottom style="medium">
        <color rgb="FF0066CC"/>
      </bottom>
      <diagonal/>
    </border>
    <border>
      <left/>
      <right style="medium">
        <color rgb="FF0066CC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9">
    <xf numFmtId="0" fontId="0" fillId="0" borderId="0"/>
    <xf numFmtId="0" fontId="13" fillId="0" borderId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446">
    <xf numFmtId="0" fontId="0" fillId="0" borderId="0" xfId="0"/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41" fontId="17" fillId="0" borderId="0" xfId="3" applyFont="1" applyAlignment="1">
      <alignment vertical="center"/>
    </xf>
    <xf numFmtId="0" fontId="17" fillId="0" borderId="0" xfId="0" applyFont="1" applyAlignment="1">
      <alignment vertical="center"/>
    </xf>
    <xf numFmtId="9" fontId="17" fillId="0" borderId="0" xfId="8" applyFont="1" applyAlignment="1">
      <alignment vertical="center"/>
    </xf>
    <xf numFmtId="3" fontId="18" fillId="2" borderId="0" xfId="0" applyNumberFormat="1" applyFont="1" applyFill="1" applyAlignment="1">
      <alignment vertical="center"/>
    </xf>
    <xf numFmtId="0" fontId="19" fillId="0" borderId="0" xfId="0" applyFont="1" applyAlignment="1">
      <alignment vertical="center"/>
    </xf>
    <xf numFmtId="0" fontId="14" fillId="3" borderId="25" xfId="0" applyFont="1" applyFill="1" applyBorder="1" applyAlignment="1">
      <alignment vertical="center"/>
    </xf>
    <xf numFmtId="0" fontId="14" fillId="3" borderId="26" xfId="0" applyFont="1" applyFill="1" applyBorder="1" applyAlignment="1">
      <alignment vertical="center"/>
    </xf>
    <xf numFmtId="0" fontId="14" fillId="3" borderId="27" xfId="0" applyFont="1" applyFill="1" applyBorder="1" applyAlignment="1">
      <alignment vertical="center"/>
    </xf>
    <xf numFmtId="0" fontId="19" fillId="3" borderId="25" xfId="0" applyFont="1" applyFill="1" applyBorder="1" applyAlignment="1">
      <alignment vertical="center"/>
    </xf>
    <xf numFmtId="0" fontId="14" fillId="0" borderId="25" xfId="0" applyFont="1" applyBorder="1" applyAlignment="1">
      <alignment vertical="center"/>
    </xf>
    <xf numFmtId="164" fontId="20" fillId="0" borderId="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21" fillId="3" borderId="0" xfId="0" applyFont="1" applyFill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9" fontId="22" fillId="0" borderId="0" xfId="8" applyFont="1" applyFill="1" applyAlignment="1" applyProtection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justify" vertical="center" wrapText="1"/>
    </xf>
    <xf numFmtId="0" fontId="16" fillId="0" borderId="0" xfId="0" applyFont="1" applyAlignment="1" applyProtection="1">
      <alignment horizontal="justify" vertical="center" wrapText="1"/>
    </xf>
    <xf numFmtId="0" fontId="16" fillId="0" borderId="0" xfId="0" applyFont="1" applyBorder="1" applyAlignment="1" applyProtection="1">
      <alignment horizontal="justify" vertical="center" wrapText="1"/>
    </xf>
    <xf numFmtId="0" fontId="16" fillId="0" borderId="0" xfId="0" applyFont="1" applyAlignment="1" applyProtection="1">
      <alignment horizontal="left" vertical="center"/>
    </xf>
    <xf numFmtId="164" fontId="18" fillId="0" borderId="4" xfId="5" applyNumberFormat="1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24" fillId="3" borderId="0" xfId="0" applyFont="1" applyFill="1" applyBorder="1" applyAlignment="1" applyProtection="1">
      <alignment horizontal="left" vertical="center" wrapText="1"/>
    </xf>
    <xf numFmtId="0" fontId="1" fillId="3" borderId="0" xfId="0" applyFont="1" applyFill="1" applyBorder="1" applyAlignment="1" applyProtection="1">
      <alignment vertical="center" wrapText="1"/>
    </xf>
    <xf numFmtId="0" fontId="16" fillId="3" borderId="0" xfId="0" applyFont="1" applyFill="1" applyBorder="1" applyAlignment="1" applyProtection="1">
      <alignment horizontal="justify" vertical="center" wrapText="1"/>
    </xf>
    <xf numFmtId="0" fontId="16" fillId="0" borderId="0" xfId="0" applyFont="1" applyAlignment="1" applyProtection="1">
      <alignment horizontal="left" vertical="center" wrapText="1"/>
    </xf>
    <xf numFmtId="0" fontId="16" fillId="0" borderId="0" xfId="0" applyFont="1" applyBorder="1" applyAlignment="1" applyProtection="1">
      <alignment vertical="center" wrapText="1"/>
    </xf>
    <xf numFmtId="0" fontId="18" fillId="0" borderId="5" xfId="0" applyFont="1" applyBorder="1" applyAlignment="1" applyProtection="1">
      <alignment vertical="center" wrapText="1"/>
    </xf>
    <xf numFmtId="0" fontId="16" fillId="0" borderId="6" xfId="0" applyFont="1" applyBorder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44" fontId="2" fillId="5" borderId="4" xfId="5" applyNumberFormat="1" applyFont="1" applyFill="1" applyBorder="1" applyAlignment="1" applyProtection="1">
      <alignment horizontal="justify" vertical="center" wrapText="1"/>
    </xf>
    <xf numFmtId="0" fontId="18" fillId="0" borderId="0" xfId="0" applyFont="1"/>
    <xf numFmtId="0" fontId="25" fillId="0" borderId="0" xfId="0" applyFont="1" applyAlignment="1">
      <alignment vertical="center"/>
    </xf>
    <xf numFmtId="164" fontId="1" fillId="1" borderId="2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9" fillId="0" borderId="0" xfId="0" applyFont="1" applyAlignment="1" applyProtection="1">
      <alignment horizontal="justify" vertical="center" wrapText="1"/>
    </xf>
    <xf numFmtId="0" fontId="19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44" fontId="16" fillId="6" borderId="4" xfId="5" applyNumberFormat="1" applyFont="1" applyFill="1" applyBorder="1" applyAlignment="1" applyProtection="1">
      <alignment horizontal="justify" vertical="center" wrapText="1"/>
      <protection locked="0"/>
    </xf>
    <xf numFmtId="43" fontId="16" fillId="6" borderId="4" xfId="2" applyNumberFormat="1" applyFont="1" applyFill="1" applyBorder="1" applyAlignment="1" applyProtection="1">
      <alignment horizontal="justify" vertical="center" wrapText="1"/>
      <protection locked="0"/>
    </xf>
    <xf numFmtId="0" fontId="6" fillId="6" borderId="4" xfId="0" applyFont="1" applyFill="1" applyBorder="1" applyAlignment="1">
      <alignment horizontal="justify" vertical="center"/>
    </xf>
    <xf numFmtId="0" fontId="6" fillId="6" borderId="4" xfId="0" applyFont="1" applyFill="1" applyBorder="1" applyAlignment="1">
      <alignment horizontal="justify" vertical="center" wrapText="1"/>
    </xf>
    <xf numFmtId="41" fontId="26" fillId="7" borderId="4" xfId="3" applyFont="1" applyFill="1" applyBorder="1" applyAlignment="1">
      <alignment vertical="center"/>
    </xf>
    <xf numFmtId="9" fontId="26" fillId="7" borderId="4" xfId="8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41" fontId="26" fillId="0" borderId="0" xfId="3" applyFont="1" applyFill="1" applyAlignment="1">
      <alignment vertical="center"/>
    </xf>
    <xf numFmtId="9" fontId="26" fillId="0" borderId="0" xfId="8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164" fontId="27" fillId="6" borderId="4" xfId="0" applyNumberFormat="1" applyFont="1" applyFill="1" applyBorder="1" applyAlignment="1" applyProtection="1">
      <alignment horizontal="center" vertical="center"/>
      <protection locked="0"/>
    </xf>
    <xf numFmtId="164" fontId="27" fillId="6" borderId="7" xfId="0" applyNumberFormat="1" applyFont="1" applyFill="1" applyBorder="1" applyAlignment="1" applyProtection="1">
      <alignment horizontal="center" vertical="center"/>
      <protection locked="0"/>
    </xf>
    <xf numFmtId="0" fontId="27" fillId="6" borderId="0" xfId="0" applyFont="1" applyFill="1" applyBorder="1" applyAlignment="1">
      <alignment horizontal="center" vertical="center" wrapText="1"/>
    </xf>
    <xf numFmtId="164" fontId="18" fillId="6" borderId="30" xfId="0" applyNumberFormat="1" applyFont="1" applyFill="1" applyBorder="1" applyAlignment="1" applyProtection="1">
      <alignment horizontal="center" vertical="center"/>
    </xf>
    <xf numFmtId="0" fontId="18" fillId="6" borderId="31" xfId="0" applyFont="1" applyFill="1" applyBorder="1" applyAlignment="1">
      <alignment vertical="center"/>
    </xf>
    <xf numFmtId="164" fontId="16" fillId="6" borderId="32" xfId="0" applyNumberFormat="1" applyFont="1" applyFill="1" applyBorder="1" applyAlignment="1" applyProtection="1">
      <alignment vertical="center"/>
      <protection locked="0"/>
    </xf>
    <xf numFmtId="0" fontId="18" fillId="6" borderId="31" xfId="0" applyFont="1" applyFill="1" applyBorder="1" applyAlignment="1">
      <alignment vertical="center" wrapText="1"/>
    </xf>
    <xf numFmtId="0" fontId="18" fillId="6" borderId="33" xfId="0" applyFont="1" applyFill="1" applyBorder="1" applyAlignment="1">
      <alignment vertical="center"/>
    </xf>
    <xf numFmtId="164" fontId="16" fillId="6" borderId="34" xfId="0" applyNumberFormat="1" applyFont="1" applyFill="1" applyBorder="1" applyAlignment="1" applyProtection="1">
      <alignment vertical="center"/>
      <protection locked="0"/>
    </xf>
    <xf numFmtId="164" fontId="16" fillId="6" borderId="35" xfId="0" applyNumberFormat="1" applyFont="1" applyFill="1" applyBorder="1" applyAlignment="1" applyProtection="1">
      <alignment vertical="center"/>
      <protection locked="0"/>
    </xf>
    <xf numFmtId="164" fontId="16" fillId="6" borderId="36" xfId="0" applyNumberFormat="1" applyFont="1" applyFill="1" applyBorder="1" applyAlignment="1" applyProtection="1">
      <alignment vertical="center"/>
      <protection locked="0"/>
    </xf>
    <xf numFmtId="164" fontId="16" fillId="6" borderId="37" xfId="0" applyNumberFormat="1" applyFont="1" applyFill="1" applyBorder="1" applyAlignment="1" applyProtection="1">
      <alignment vertical="center"/>
      <protection locked="0"/>
    </xf>
    <xf numFmtId="0" fontId="18" fillId="6" borderId="38" xfId="0" applyFont="1" applyFill="1" applyBorder="1" applyAlignment="1">
      <alignment vertical="center"/>
    </xf>
    <xf numFmtId="0" fontId="18" fillId="6" borderId="39" xfId="0" applyFont="1" applyFill="1" applyBorder="1" applyAlignment="1">
      <alignment vertical="center"/>
    </xf>
    <xf numFmtId="164" fontId="16" fillId="6" borderId="40" xfId="0" applyNumberFormat="1" applyFont="1" applyFill="1" applyBorder="1" applyAlignment="1" applyProtection="1">
      <alignment vertical="center"/>
      <protection locked="0"/>
    </xf>
    <xf numFmtId="164" fontId="1" fillId="6" borderId="29" xfId="5" applyNumberFormat="1" applyFont="1" applyFill="1" applyBorder="1" applyAlignment="1" applyProtection="1">
      <alignment horizontal="center" vertical="center" wrapText="1"/>
    </xf>
    <xf numFmtId="164" fontId="1" fillId="6" borderId="41" xfId="5" applyNumberFormat="1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left" vertical="center" wrapText="1"/>
    </xf>
    <xf numFmtId="164" fontId="2" fillId="6" borderId="4" xfId="5" applyNumberFormat="1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164" fontId="12" fillId="1" borderId="29" xfId="0" applyNumberFormat="1" applyFont="1" applyFill="1" applyBorder="1" applyAlignment="1" applyProtection="1">
      <alignment horizontal="center" vertical="center" wrapText="1"/>
    </xf>
    <xf numFmtId="164" fontId="12" fillId="6" borderId="29" xfId="5" applyNumberFormat="1" applyFont="1" applyFill="1" applyBorder="1" applyAlignment="1" applyProtection="1">
      <alignment horizontal="center" vertical="center" wrapText="1"/>
    </xf>
    <xf numFmtId="164" fontId="12" fillId="1" borderId="42" xfId="0" applyNumberFormat="1" applyFont="1" applyFill="1" applyBorder="1" applyAlignment="1" applyProtection="1">
      <alignment horizontal="center" vertical="center" wrapText="1"/>
    </xf>
    <xf numFmtId="164" fontId="12" fillId="1" borderId="43" xfId="0" applyNumberFormat="1" applyFont="1" applyFill="1" applyBorder="1" applyAlignment="1" applyProtection="1">
      <alignment horizontal="center" vertical="center" wrapText="1"/>
    </xf>
    <xf numFmtId="164" fontId="12" fillId="6" borderId="41" xfId="5" applyNumberFormat="1" applyFont="1" applyFill="1" applyBorder="1" applyAlignment="1" applyProtection="1">
      <alignment horizontal="center" vertical="center" wrapText="1"/>
    </xf>
    <xf numFmtId="0" fontId="28" fillId="0" borderId="3" xfId="0" applyFont="1" applyFill="1" applyBorder="1" applyAlignment="1" applyProtection="1">
      <alignment horizontal="center" vertical="center" wrapText="1"/>
    </xf>
    <xf numFmtId="9" fontId="28" fillId="0" borderId="0" xfId="8" applyFont="1" applyFill="1" applyAlignment="1" applyProtection="1">
      <alignment horizontal="center" vertical="center" wrapText="1"/>
    </xf>
    <xf numFmtId="0" fontId="11" fillId="6" borderId="44" xfId="0" applyFont="1" applyFill="1" applyBorder="1" applyAlignment="1" applyProtection="1">
      <alignment horizontal="left" vertical="center" wrapText="1"/>
    </xf>
    <xf numFmtId="0" fontId="11" fillId="6" borderId="45" xfId="0" applyFont="1" applyFill="1" applyBorder="1" applyAlignment="1" applyProtection="1">
      <alignment horizontal="left" vertical="center" wrapText="1"/>
    </xf>
    <xf numFmtId="164" fontId="12" fillId="6" borderId="46" xfId="0" applyNumberFormat="1" applyFont="1" applyFill="1" applyBorder="1" applyAlignment="1" applyProtection="1">
      <alignment vertical="center" wrapText="1"/>
    </xf>
    <xf numFmtId="164" fontId="11" fillId="6" borderId="29" xfId="0" applyNumberFormat="1" applyFont="1" applyFill="1" applyBorder="1" applyAlignment="1" applyProtection="1">
      <alignment horizontal="center" vertical="center" wrapText="1"/>
    </xf>
    <xf numFmtId="164" fontId="11" fillId="6" borderId="29" xfId="0" applyNumberFormat="1" applyFont="1" applyFill="1" applyBorder="1" applyAlignment="1" applyProtection="1">
      <alignment vertical="center" wrapText="1"/>
    </xf>
    <xf numFmtId="164" fontId="12" fillId="1" borderId="46" xfId="0" applyNumberFormat="1" applyFont="1" applyFill="1" applyBorder="1" applyAlignment="1" applyProtection="1">
      <alignment horizontal="center" vertical="center" wrapText="1"/>
    </xf>
    <xf numFmtId="164" fontId="12" fillId="1" borderId="47" xfId="0" applyNumberFormat="1" applyFont="1" applyFill="1" applyBorder="1" applyAlignment="1" applyProtection="1">
      <alignment horizontal="center" vertical="center" wrapText="1"/>
    </xf>
    <xf numFmtId="164" fontId="12" fillId="1" borderId="41" xfId="0" applyNumberFormat="1" applyFont="1" applyFill="1" applyBorder="1" applyAlignment="1" applyProtection="1">
      <alignment horizontal="center" vertical="center" wrapText="1"/>
    </xf>
    <xf numFmtId="164" fontId="12" fillId="6" borderId="46" xfId="5" applyNumberFormat="1" applyFont="1" applyFill="1" applyBorder="1" applyAlignment="1" applyProtection="1">
      <alignment horizontal="center" vertical="center" wrapText="1"/>
    </xf>
    <xf numFmtId="164" fontId="12" fillId="6" borderId="47" xfId="5" applyNumberFormat="1" applyFont="1" applyFill="1" applyBorder="1" applyAlignment="1" applyProtection="1">
      <alignment horizontal="center" vertical="center" wrapText="1"/>
    </xf>
    <xf numFmtId="164" fontId="12" fillId="6" borderId="29" xfId="0" applyNumberFormat="1" applyFont="1" applyFill="1" applyBorder="1" applyAlignment="1" applyProtection="1">
      <alignment horizontal="center" vertical="center" wrapText="1"/>
    </xf>
    <xf numFmtId="164" fontId="12" fillId="6" borderId="48" xfId="5" applyNumberFormat="1" applyFont="1" applyFill="1" applyBorder="1" applyAlignment="1" applyProtection="1">
      <alignment horizontal="center" vertical="center" wrapText="1"/>
    </xf>
    <xf numFmtId="164" fontId="12" fillId="6" borderId="49" xfId="5" applyNumberFormat="1" applyFont="1" applyFill="1" applyBorder="1" applyAlignment="1" applyProtection="1">
      <alignment horizontal="center" vertical="center" wrapText="1"/>
    </xf>
    <xf numFmtId="0" fontId="11" fillId="6" borderId="50" xfId="0" applyFont="1" applyFill="1" applyBorder="1" applyAlignment="1" applyProtection="1">
      <alignment horizontal="left" vertical="center" wrapText="1"/>
    </xf>
    <xf numFmtId="164" fontId="12" fillId="6" borderId="51" xfId="0" applyNumberFormat="1" applyFont="1" applyFill="1" applyBorder="1" applyAlignment="1" applyProtection="1">
      <alignment vertical="center" wrapText="1"/>
    </xf>
    <xf numFmtId="164" fontId="11" fillId="6" borderId="52" xfId="0" applyNumberFormat="1" applyFont="1" applyFill="1" applyBorder="1" applyAlignment="1" applyProtection="1">
      <alignment horizontal="center" vertical="center" wrapText="1"/>
    </xf>
    <xf numFmtId="164" fontId="12" fillId="6" borderId="52" xfId="0" applyNumberFormat="1" applyFont="1" applyFill="1" applyBorder="1" applyAlignment="1" applyProtection="1">
      <alignment horizontal="center" vertical="center" wrapText="1"/>
    </xf>
    <xf numFmtId="164" fontId="18" fillId="6" borderId="53" xfId="0" applyNumberFormat="1" applyFont="1" applyFill="1" applyBorder="1" applyAlignment="1" applyProtection="1">
      <alignment horizontal="center" vertical="center"/>
    </xf>
    <xf numFmtId="164" fontId="1" fillId="6" borderId="54" xfId="0" applyNumberFormat="1" applyFont="1" applyFill="1" applyBorder="1" applyAlignment="1" applyProtection="1">
      <alignment vertical="center" wrapText="1"/>
    </xf>
    <xf numFmtId="164" fontId="1" fillId="1" borderId="52" xfId="0" applyNumberFormat="1" applyFont="1" applyFill="1" applyBorder="1" applyAlignment="1" applyProtection="1">
      <alignment horizontal="center" vertical="center" wrapText="1"/>
    </xf>
    <xf numFmtId="164" fontId="12" fillId="1" borderId="55" xfId="0" applyNumberFormat="1" applyFont="1" applyFill="1" applyBorder="1" applyAlignment="1" applyProtection="1">
      <alignment horizontal="center" vertical="center" wrapText="1"/>
    </xf>
    <xf numFmtId="164" fontId="12" fillId="1" borderId="56" xfId="0" applyNumberFormat="1" applyFont="1" applyFill="1" applyBorder="1" applyAlignment="1" applyProtection="1">
      <alignment horizontal="center" vertical="center" wrapText="1"/>
    </xf>
    <xf numFmtId="164" fontId="12" fillId="1" borderId="57" xfId="0" applyNumberFormat="1" applyFont="1" applyFill="1" applyBorder="1" applyAlignment="1" applyProtection="1">
      <alignment horizontal="center" vertical="center" wrapText="1"/>
    </xf>
    <xf numFmtId="164" fontId="12" fillId="1" borderId="58" xfId="0" applyNumberFormat="1" applyFont="1" applyFill="1" applyBorder="1" applyAlignment="1" applyProtection="1">
      <alignment horizontal="center" vertical="center" wrapText="1"/>
    </xf>
    <xf numFmtId="164" fontId="12" fillId="1" borderId="59" xfId="0" applyNumberFormat="1" applyFont="1" applyFill="1" applyBorder="1" applyAlignment="1" applyProtection="1">
      <alignment horizontal="center" vertical="center" wrapText="1"/>
    </xf>
    <xf numFmtId="164" fontId="12" fillId="1" borderId="60" xfId="0" applyNumberFormat="1" applyFont="1" applyFill="1" applyBorder="1" applyAlignment="1" applyProtection="1">
      <alignment horizontal="center" vertical="center" wrapText="1"/>
    </xf>
    <xf numFmtId="0" fontId="18" fillId="7" borderId="4" xfId="0" applyFont="1" applyFill="1" applyBorder="1" applyAlignment="1">
      <alignment vertical="center"/>
    </xf>
    <xf numFmtId="0" fontId="18" fillId="7" borderId="8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164" fontId="30" fillId="6" borderId="4" xfId="0" applyNumberFormat="1" applyFont="1" applyFill="1" applyBorder="1" applyAlignment="1">
      <alignment vertical="center"/>
    </xf>
    <xf numFmtId="9" fontId="30" fillId="6" borderId="4" xfId="8" applyFont="1" applyFill="1" applyBorder="1" applyAlignment="1">
      <alignment vertical="center"/>
    </xf>
    <xf numFmtId="0" fontId="29" fillId="0" borderId="0" xfId="0" applyFont="1" applyAlignment="1" applyProtection="1">
      <alignment vertical="center"/>
    </xf>
    <xf numFmtId="0" fontId="31" fillId="8" borderId="0" xfId="0" applyFont="1" applyFill="1" applyAlignment="1" applyProtection="1">
      <alignment horizontal="center"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28" fillId="0" borderId="9" xfId="0" applyFont="1" applyFill="1" applyBorder="1" applyAlignment="1" applyProtection="1">
      <alignment vertical="center"/>
    </xf>
    <xf numFmtId="0" fontId="29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164" fontId="29" fillId="0" borderId="0" xfId="0" applyNumberFormat="1" applyFont="1" applyFill="1" applyAlignment="1" applyProtection="1">
      <alignment vertical="center"/>
    </xf>
    <xf numFmtId="9" fontId="29" fillId="0" borderId="0" xfId="8" applyFont="1" applyFill="1" applyAlignment="1" applyProtection="1">
      <alignment vertical="center"/>
    </xf>
    <xf numFmtId="0" fontId="0" fillId="0" borderId="0" xfId="0" applyAlignment="1">
      <alignment vertical="center"/>
    </xf>
    <xf numFmtId="0" fontId="31" fillId="8" borderId="4" xfId="0" applyFont="1" applyFill="1" applyBorder="1" applyAlignment="1" applyProtection="1">
      <alignment horizontal="center" vertical="center" wrapText="1"/>
    </xf>
    <xf numFmtId="0" fontId="21" fillId="9" borderId="61" xfId="0" applyFont="1" applyFill="1" applyBorder="1" applyAlignment="1">
      <alignment vertical="center"/>
    </xf>
    <xf numFmtId="0" fontId="14" fillId="9" borderId="26" xfId="0" applyFont="1" applyFill="1" applyBorder="1" applyAlignment="1">
      <alignment vertical="center"/>
    </xf>
    <xf numFmtId="0" fontId="32" fillId="9" borderId="62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0" fontId="2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22" fillId="0" borderId="0" xfId="0" applyFont="1" applyFill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22" fillId="0" borderId="9" xfId="0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23" fillId="0" borderId="9" xfId="0" applyFont="1" applyFill="1" applyBorder="1" applyAlignment="1" applyProtection="1">
      <alignment vertical="center"/>
    </xf>
    <xf numFmtId="164" fontId="16" fillId="0" borderId="0" xfId="0" applyNumberFormat="1" applyFont="1" applyFill="1" applyAlignment="1" applyProtection="1">
      <alignment vertical="center"/>
    </xf>
    <xf numFmtId="9" fontId="16" fillId="0" borderId="0" xfId="8" applyFont="1" applyFill="1" applyAlignment="1" applyProtection="1">
      <alignment vertical="center"/>
    </xf>
    <xf numFmtId="164" fontId="12" fillId="6" borderId="54" xfId="0" applyNumberFormat="1" applyFont="1" applyFill="1" applyBorder="1" applyAlignment="1" applyProtection="1">
      <alignment horizontal="center" vertical="center" wrapText="1"/>
      <protection locked="0"/>
    </xf>
    <xf numFmtId="164" fontId="12" fillId="6" borderId="42" xfId="0" applyNumberFormat="1" applyFont="1" applyFill="1" applyBorder="1" applyAlignment="1" applyProtection="1">
      <alignment horizontal="center" vertical="center" wrapText="1"/>
      <protection locked="0"/>
    </xf>
    <xf numFmtId="164" fontId="12" fillId="6" borderId="42" xfId="0" applyNumberFormat="1" applyFont="1" applyFill="1" applyBorder="1" applyAlignment="1" applyProtection="1">
      <alignment vertical="center" wrapText="1"/>
      <protection locked="0"/>
    </xf>
    <xf numFmtId="164" fontId="12" fillId="6" borderId="50" xfId="0" applyNumberFormat="1" applyFont="1" applyFill="1" applyBorder="1" applyAlignment="1" applyProtection="1">
      <alignment horizontal="center" vertical="center" wrapText="1"/>
      <protection locked="0"/>
    </xf>
    <xf numFmtId="164" fontId="12" fillId="6" borderId="44" xfId="0" applyNumberFormat="1" applyFont="1" applyFill="1" applyBorder="1" applyAlignment="1" applyProtection="1">
      <alignment horizontal="center" vertical="center" wrapText="1"/>
      <protection locked="0"/>
    </xf>
    <xf numFmtId="164" fontId="12" fillId="6" borderId="44" xfId="5" applyNumberFormat="1" applyFont="1" applyFill="1" applyBorder="1" applyAlignment="1" applyProtection="1">
      <alignment horizontal="center" vertical="center" wrapText="1"/>
      <protection locked="0"/>
    </xf>
    <xf numFmtId="164" fontId="12" fillId="6" borderId="45" xfId="5" applyNumberFormat="1" applyFont="1" applyFill="1" applyBorder="1" applyAlignment="1" applyProtection="1">
      <alignment horizontal="center" vertical="center" wrapText="1"/>
      <protection locked="0"/>
    </xf>
    <xf numFmtId="0" fontId="32" fillId="9" borderId="4" xfId="0" applyFont="1" applyFill="1" applyBorder="1" applyAlignment="1" applyProtection="1">
      <alignment horizontal="center" vertical="center" wrapText="1"/>
    </xf>
    <xf numFmtId="0" fontId="16" fillId="9" borderId="0" xfId="0" applyFont="1" applyFill="1" applyAlignment="1" applyProtection="1">
      <alignment horizontal="justify" vertical="center" wrapText="1"/>
    </xf>
    <xf numFmtId="0" fontId="16" fillId="9" borderId="10" xfId="0" applyFont="1" applyFill="1" applyBorder="1" applyAlignment="1" applyProtection="1">
      <alignment horizontal="justify" vertical="center" wrapText="1"/>
    </xf>
    <xf numFmtId="0" fontId="16" fillId="9" borderId="1" xfId="0" applyFont="1" applyFill="1" applyBorder="1" applyAlignment="1" applyProtection="1">
      <alignment horizontal="justify" vertical="center" wrapText="1"/>
    </xf>
    <xf numFmtId="0" fontId="16" fillId="9" borderId="0" xfId="0" applyFont="1" applyFill="1" applyBorder="1" applyAlignment="1" applyProtection="1">
      <alignment horizontal="justify" vertical="center" wrapText="1"/>
    </xf>
    <xf numFmtId="0" fontId="24" fillId="9" borderId="11" xfId="0" applyFont="1" applyFill="1" applyBorder="1" applyAlignment="1" applyProtection="1">
      <alignment horizontal="left" vertical="center" wrapText="1"/>
    </xf>
    <xf numFmtId="0" fontId="1" fillId="9" borderId="12" xfId="0" applyFont="1" applyFill="1" applyBorder="1" applyAlignment="1" applyProtection="1">
      <alignment vertical="center" wrapText="1"/>
    </xf>
    <xf numFmtId="0" fontId="16" fillId="9" borderId="13" xfId="0" applyFont="1" applyFill="1" applyBorder="1" applyAlignment="1" applyProtection="1">
      <alignment horizontal="justify" vertical="center" wrapText="1"/>
    </xf>
    <xf numFmtId="0" fontId="16" fillId="9" borderId="5" xfId="0" applyFont="1" applyFill="1" applyBorder="1" applyAlignment="1" applyProtection="1">
      <alignment horizontal="justify" vertical="center" wrapText="1"/>
    </xf>
    <xf numFmtId="0" fontId="33" fillId="9" borderId="5" xfId="0" applyFont="1" applyFill="1" applyBorder="1" applyAlignment="1" applyProtection="1">
      <alignment horizontal="center" vertical="center" wrapText="1"/>
    </xf>
    <xf numFmtId="0" fontId="16" fillId="9" borderId="2" xfId="0" applyFont="1" applyFill="1" applyBorder="1" applyAlignment="1" applyProtection="1">
      <alignment horizontal="justify" vertical="center" wrapText="1"/>
    </xf>
    <xf numFmtId="0" fontId="18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8" fillId="9" borderId="2" xfId="0" applyFont="1" applyFill="1" applyBorder="1" applyAlignment="1" applyProtection="1">
      <alignment vertical="center" wrapText="1"/>
    </xf>
    <xf numFmtId="0" fontId="16" fillId="9" borderId="12" xfId="0" applyFont="1" applyFill="1" applyBorder="1" applyAlignment="1" applyProtection="1">
      <alignment horizontal="justify" vertical="center" wrapText="1"/>
    </xf>
    <xf numFmtId="0" fontId="16" fillId="9" borderId="14" xfId="0" applyFont="1" applyFill="1" applyBorder="1" applyAlignment="1" applyProtection="1">
      <alignment horizontal="justify" vertical="center" wrapText="1"/>
    </xf>
    <xf numFmtId="0" fontId="16" fillId="9" borderId="2" xfId="0" applyFont="1" applyFill="1" applyBorder="1" applyAlignment="1" applyProtection="1">
      <alignment vertical="center"/>
    </xf>
    <xf numFmtId="0" fontId="16" fillId="9" borderId="0" xfId="0" applyFont="1" applyFill="1" applyBorder="1" applyAlignment="1" applyProtection="1">
      <alignment vertical="center"/>
    </xf>
    <xf numFmtId="0" fontId="16" fillId="9" borderId="1" xfId="0" applyFont="1" applyFill="1" applyBorder="1" applyAlignment="1" applyProtection="1">
      <alignment vertical="center"/>
    </xf>
    <xf numFmtId="0" fontId="1" fillId="9" borderId="1" xfId="0" applyFont="1" applyFill="1" applyBorder="1" applyAlignment="1" applyProtection="1">
      <alignment vertical="center" wrapText="1"/>
    </xf>
    <xf numFmtId="0" fontId="34" fillId="9" borderId="0" xfId="0" applyFont="1" applyFill="1" applyBorder="1" applyAlignment="1">
      <alignment horizontal="center" vertical="center"/>
    </xf>
    <xf numFmtId="0" fontId="32" fillId="9" borderId="0" xfId="0" applyFont="1" applyFill="1" applyAlignment="1">
      <alignment vertical="center" wrapText="1"/>
    </xf>
    <xf numFmtId="0" fontId="32" fillId="9" borderId="4" xfId="0" applyFont="1" applyFill="1" applyBorder="1" applyAlignment="1">
      <alignment horizontal="justify" vertical="center" wrapText="1"/>
    </xf>
    <xf numFmtId="0" fontId="14" fillId="9" borderId="63" xfId="0" applyFont="1" applyFill="1" applyBorder="1" applyAlignment="1">
      <alignment vertical="center"/>
    </xf>
    <xf numFmtId="0" fontId="14" fillId="9" borderId="0" xfId="0" applyFont="1" applyFill="1" applyBorder="1" applyAlignment="1">
      <alignment vertical="center"/>
    </xf>
    <xf numFmtId="0" fontId="19" fillId="9" borderId="0" xfId="0" applyFont="1" applyFill="1" applyBorder="1" applyAlignment="1">
      <alignment vertical="center"/>
    </xf>
    <xf numFmtId="0" fontId="14" fillId="9" borderId="61" xfId="0" applyFont="1" applyFill="1" applyBorder="1" applyAlignment="1">
      <alignment vertical="center"/>
    </xf>
    <xf numFmtId="0" fontId="35" fillId="9" borderId="63" xfId="0" applyFont="1" applyFill="1" applyBorder="1" applyAlignment="1">
      <alignment horizontal="center" vertical="top"/>
    </xf>
    <xf numFmtId="0" fontId="36" fillId="9" borderId="0" xfId="0" applyFont="1" applyFill="1" applyBorder="1" applyAlignment="1">
      <alignment vertical="center"/>
    </xf>
    <xf numFmtId="0" fontId="36" fillId="9" borderId="0" xfId="0" applyFont="1" applyFill="1" applyBorder="1" applyAlignment="1">
      <alignment horizontal="center" vertical="center"/>
    </xf>
    <xf numFmtId="0" fontId="37" fillId="9" borderId="63" xfId="0" applyFont="1" applyFill="1" applyBorder="1" applyAlignment="1">
      <alignment horizontal="center" vertical="top"/>
    </xf>
    <xf numFmtId="0" fontId="14" fillId="9" borderId="64" xfId="0" applyFont="1" applyFill="1" applyBorder="1" applyAlignment="1">
      <alignment vertical="center"/>
    </xf>
    <xf numFmtId="164" fontId="19" fillId="9" borderId="0" xfId="0" applyNumberFormat="1" applyFont="1" applyFill="1" applyBorder="1" applyAlignment="1">
      <alignment horizontal="center" vertical="center"/>
    </xf>
    <xf numFmtId="0" fontId="14" fillId="9" borderId="25" xfId="0" applyFont="1" applyFill="1" applyBorder="1" applyAlignment="1">
      <alignment vertical="center"/>
    </xf>
    <xf numFmtId="164" fontId="19" fillId="9" borderId="25" xfId="0" applyNumberFormat="1" applyFont="1" applyFill="1" applyBorder="1" applyAlignment="1">
      <alignment horizontal="center" vertical="center"/>
    </xf>
    <xf numFmtId="0" fontId="38" fillId="9" borderId="0" xfId="0" applyFont="1" applyFill="1" applyBorder="1" applyAlignment="1">
      <alignment horizontal="center" vertical="center"/>
    </xf>
    <xf numFmtId="164" fontId="2" fillId="9" borderId="61" xfId="0" applyNumberFormat="1" applyFont="1" applyFill="1" applyBorder="1" applyAlignment="1">
      <alignment vertical="center" wrapText="1"/>
    </xf>
    <xf numFmtId="0" fontId="14" fillId="9" borderId="65" xfId="0" applyFont="1" applyFill="1" applyBorder="1" applyAlignment="1">
      <alignment vertical="center"/>
    </xf>
    <xf numFmtId="0" fontId="37" fillId="9" borderId="65" xfId="0" applyFont="1" applyFill="1" applyBorder="1" applyAlignment="1">
      <alignment horizontal="center" vertical="center"/>
    </xf>
    <xf numFmtId="0" fontId="36" fillId="9" borderId="0" xfId="0" quotePrefix="1" applyFont="1" applyFill="1" applyBorder="1" applyAlignment="1">
      <alignment vertical="center"/>
    </xf>
    <xf numFmtId="0" fontId="37" fillId="9" borderId="65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14" fillId="9" borderId="66" xfId="0" applyFont="1" applyFill="1" applyBorder="1" applyAlignment="1">
      <alignment vertical="center"/>
    </xf>
    <xf numFmtId="164" fontId="2" fillId="9" borderId="0" xfId="0" applyNumberFormat="1" applyFont="1" applyFill="1" applyBorder="1" applyAlignment="1">
      <alignment vertical="center" wrapText="1"/>
    </xf>
    <xf numFmtId="164" fontId="2" fillId="9" borderId="26" xfId="0" applyNumberFormat="1" applyFont="1" applyFill="1" applyBorder="1" applyAlignment="1">
      <alignment vertical="center" wrapText="1"/>
    </xf>
    <xf numFmtId="0" fontId="38" fillId="9" borderId="0" xfId="0" applyFont="1" applyFill="1" applyBorder="1" applyAlignment="1">
      <alignment vertical="center"/>
    </xf>
    <xf numFmtId="164" fontId="4" fillId="9" borderId="0" xfId="0" applyNumberFormat="1" applyFont="1" applyFill="1" applyBorder="1" applyAlignment="1">
      <alignment horizontal="center" vertical="center" wrapText="1"/>
    </xf>
    <xf numFmtId="0" fontId="14" fillId="9" borderId="67" xfId="0" applyFont="1" applyFill="1" applyBorder="1" applyAlignment="1">
      <alignment vertical="center"/>
    </xf>
    <xf numFmtId="0" fontId="14" fillId="9" borderId="1" xfId="0" applyFont="1" applyFill="1" applyBorder="1" applyAlignment="1">
      <alignment vertical="center"/>
    </xf>
    <xf numFmtId="0" fontId="14" fillId="9" borderId="0" xfId="0" applyFont="1" applyFill="1" applyBorder="1" applyAlignment="1">
      <alignment vertical="center" wrapText="1"/>
    </xf>
    <xf numFmtId="164" fontId="14" fillId="9" borderId="68" xfId="0" applyNumberFormat="1" applyFont="1" applyFill="1" applyBorder="1" applyAlignment="1">
      <alignment vertical="center"/>
    </xf>
    <xf numFmtId="164" fontId="14" fillId="9" borderId="69" xfId="0" applyNumberFormat="1" applyFont="1" applyFill="1" applyBorder="1" applyAlignment="1">
      <alignment vertical="center"/>
    </xf>
    <xf numFmtId="164" fontId="16" fillId="9" borderId="68" xfId="0" applyNumberFormat="1" applyFont="1" applyFill="1" applyBorder="1" applyAlignment="1">
      <alignment vertical="center"/>
    </xf>
    <xf numFmtId="164" fontId="27" fillId="9" borderId="1" xfId="0" applyNumberFormat="1" applyFont="1" applyFill="1" applyBorder="1" applyAlignment="1">
      <alignment vertical="center" wrapText="1"/>
    </xf>
    <xf numFmtId="164" fontId="20" fillId="9" borderId="0" xfId="0" applyNumberFormat="1" applyFont="1" applyFill="1" applyBorder="1" applyAlignment="1">
      <alignment vertical="center" wrapText="1"/>
    </xf>
    <xf numFmtId="0" fontId="33" fillId="9" borderId="12" xfId="0" applyFont="1" applyFill="1" applyBorder="1" applyAlignment="1">
      <alignment vertical="center" wrapText="1"/>
    </xf>
    <xf numFmtId="164" fontId="14" fillId="9" borderId="70" xfId="0" applyNumberFormat="1" applyFont="1" applyFill="1" applyBorder="1" applyAlignment="1">
      <alignment vertical="center"/>
    </xf>
    <xf numFmtId="164" fontId="14" fillId="9" borderId="71" xfId="0" applyNumberFormat="1" applyFont="1" applyFill="1" applyBorder="1" applyAlignment="1">
      <alignment vertical="center"/>
    </xf>
    <xf numFmtId="164" fontId="16" fillId="9" borderId="70" xfId="0" applyNumberFormat="1" applyFont="1" applyFill="1" applyBorder="1" applyAlignment="1">
      <alignment vertical="center"/>
    </xf>
    <xf numFmtId="0" fontId="20" fillId="9" borderId="4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center" vertical="center" wrapText="1"/>
    </xf>
    <xf numFmtId="164" fontId="20" fillId="9" borderId="4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vertical="center"/>
    </xf>
    <xf numFmtId="0" fontId="36" fillId="9" borderId="13" xfId="0" applyFont="1" applyFill="1" applyBorder="1" applyAlignment="1">
      <alignment vertical="center" wrapText="1"/>
    </xf>
    <xf numFmtId="0" fontId="14" fillId="9" borderId="72" xfId="0" applyFont="1" applyFill="1" applyBorder="1" applyAlignment="1">
      <alignment vertical="center"/>
    </xf>
    <xf numFmtId="0" fontId="14" fillId="9" borderId="73" xfId="0" applyFont="1" applyFill="1" applyBorder="1" applyAlignment="1">
      <alignment vertical="center"/>
    </xf>
    <xf numFmtId="0" fontId="14" fillId="9" borderId="74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164" fontId="27" fillId="9" borderId="14" xfId="0" applyNumberFormat="1" applyFont="1" applyFill="1" applyBorder="1" applyAlignment="1">
      <alignment vertical="center" wrapText="1"/>
    </xf>
    <xf numFmtId="164" fontId="33" fillId="9" borderId="75" xfId="0" applyNumberFormat="1" applyFont="1" applyFill="1" applyBorder="1" applyAlignment="1" applyProtection="1">
      <alignment horizontal="center" vertical="center" wrapText="1"/>
    </xf>
    <xf numFmtId="164" fontId="33" fillId="9" borderId="76" xfId="0" applyNumberFormat="1" applyFont="1" applyFill="1" applyBorder="1" applyAlignment="1" applyProtection="1">
      <alignment horizontal="center" vertical="center" wrapText="1"/>
    </xf>
    <xf numFmtId="0" fontId="19" fillId="9" borderId="0" xfId="0" applyFont="1" applyFill="1" applyAlignment="1" applyProtection="1">
      <alignment vertical="center"/>
    </xf>
    <xf numFmtId="0" fontId="19" fillId="9" borderId="0" xfId="0" applyFont="1" applyFill="1" applyBorder="1" applyAlignment="1" applyProtection="1">
      <alignment vertical="center"/>
    </xf>
    <xf numFmtId="0" fontId="16" fillId="9" borderId="0" xfId="0" applyFont="1" applyFill="1" applyAlignment="1" applyProtection="1">
      <alignment vertical="center"/>
    </xf>
    <xf numFmtId="0" fontId="8" fillId="9" borderId="0" xfId="0" applyFont="1" applyFill="1" applyBorder="1" applyAlignment="1" applyProtection="1">
      <alignment vertical="center" wrapText="1"/>
    </xf>
    <xf numFmtId="0" fontId="1" fillId="9" borderId="0" xfId="0" applyFont="1" applyFill="1" applyBorder="1" applyAlignment="1" applyProtection="1">
      <alignment vertical="center" wrapText="1"/>
    </xf>
    <xf numFmtId="0" fontId="23" fillId="9" borderId="0" xfId="0" applyFont="1" applyFill="1" applyAlignment="1" applyProtection="1">
      <alignment vertical="center"/>
    </xf>
    <xf numFmtId="0" fontId="32" fillId="9" borderId="0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32" fillId="9" borderId="66" xfId="0" applyFont="1" applyFill="1" applyBorder="1" applyAlignment="1">
      <alignment horizontal="center" vertical="center"/>
    </xf>
    <xf numFmtId="0" fontId="33" fillId="9" borderId="77" xfId="0" applyFont="1" applyFill="1" applyBorder="1" applyAlignment="1" applyProtection="1">
      <alignment horizontal="center" vertical="center" wrapText="1"/>
    </xf>
    <xf numFmtId="0" fontId="33" fillId="9" borderId="78" xfId="0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32" fillId="9" borderId="4" xfId="0" applyFont="1" applyFill="1" applyBorder="1" applyAlignment="1" applyProtection="1">
      <alignment horizontal="center" vertical="center" wrapText="1"/>
    </xf>
    <xf numFmtId="0" fontId="16" fillId="6" borderId="4" xfId="2" applyNumberFormat="1" applyFont="1" applyFill="1" applyBorder="1" applyAlignment="1" applyProtection="1">
      <alignment horizontal="center" vertical="center" wrapText="1"/>
      <protection locked="0"/>
    </xf>
    <xf numFmtId="0" fontId="27" fillId="6" borderId="0" xfId="0" applyFont="1" applyFill="1" applyBorder="1" applyAlignment="1">
      <alignment horizontal="justify" vertical="center" wrapText="1"/>
    </xf>
    <xf numFmtId="42" fontId="18" fillId="7" borderId="8" xfId="6" applyFont="1" applyFill="1" applyBorder="1" applyAlignment="1">
      <alignment vertical="center"/>
    </xf>
    <xf numFmtId="42" fontId="18" fillId="7" borderId="6" xfId="6" applyFont="1" applyFill="1" applyBorder="1" applyAlignment="1">
      <alignment vertical="center"/>
    </xf>
    <xf numFmtId="42" fontId="18" fillId="7" borderId="7" xfId="6" applyFont="1" applyFill="1" applyBorder="1" applyAlignment="1">
      <alignment vertical="center"/>
    </xf>
    <xf numFmtId="42" fontId="16" fillId="0" borderId="0" xfId="6" applyFont="1" applyAlignment="1">
      <alignment vertical="center"/>
    </xf>
    <xf numFmtId="42" fontId="16" fillId="0" borderId="0" xfId="6" applyFont="1" applyBorder="1" applyAlignment="1">
      <alignment vertical="center"/>
    </xf>
    <xf numFmtId="42" fontId="16" fillId="0" borderId="0" xfId="6" applyFont="1" applyAlignment="1">
      <alignment horizontal="right" vertical="center"/>
    </xf>
    <xf numFmtId="0" fontId="33" fillId="9" borderId="79" xfId="0" applyFont="1" applyFill="1" applyBorder="1" applyAlignment="1" applyProtection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164" fontId="1" fillId="6" borderId="80" xfId="0" applyNumberFormat="1" applyFont="1" applyFill="1" applyBorder="1" applyAlignment="1" applyProtection="1">
      <alignment vertical="center" wrapText="1"/>
    </xf>
    <xf numFmtId="0" fontId="16" fillId="4" borderId="4" xfId="0" applyFont="1" applyFill="1" applyBorder="1" applyAlignment="1" applyProtection="1">
      <alignment horizontal="justify" vertical="center" wrapText="1"/>
      <protection locked="0"/>
    </xf>
    <xf numFmtId="0" fontId="31" fillId="9" borderId="81" xfId="0" applyFont="1" applyFill="1" applyBorder="1" applyAlignment="1" applyProtection="1">
      <alignment horizontal="center" vertical="center" wrapText="1"/>
    </xf>
    <xf numFmtId="0" fontId="31" fillId="9" borderId="82" xfId="0" applyFont="1" applyFill="1" applyBorder="1" applyAlignment="1" applyProtection="1">
      <alignment horizontal="center" vertical="center" wrapText="1"/>
    </xf>
    <xf numFmtId="0" fontId="31" fillId="9" borderId="75" xfId="0" applyFont="1" applyFill="1" applyBorder="1" applyAlignment="1" applyProtection="1">
      <alignment horizontal="center" vertical="center" wrapText="1"/>
      <protection locked="0"/>
    </xf>
    <xf numFmtId="0" fontId="31" fillId="9" borderId="76" xfId="0" applyFont="1" applyFill="1" applyBorder="1" applyAlignment="1" applyProtection="1">
      <alignment horizontal="center" vertical="center" wrapText="1"/>
    </xf>
    <xf numFmtId="0" fontId="31" fillId="9" borderId="75" xfId="0" applyFont="1" applyFill="1" applyBorder="1" applyAlignment="1" applyProtection="1">
      <alignment horizontal="center" vertical="center" wrapText="1"/>
    </xf>
    <xf numFmtId="164" fontId="31" fillId="9" borderId="83" xfId="0" applyNumberFormat="1" applyFont="1" applyFill="1" applyBorder="1" applyAlignment="1" applyProtection="1">
      <alignment horizontal="left" vertical="center" wrapText="1"/>
    </xf>
    <xf numFmtId="164" fontId="31" fillId="9" borderId="84" xfId="0" applyNumberFormat="1" applyFont="1" applyFill="1" applyBorder="1" applyAlignment="1" applyProtection="1">
      <alignment horizontal="left" vertical="center" wrapText="1"/>
    </xf>
    <xf numFmtId="164" fontId="31" fillId="9" borderId="85" xfId="0" applyNumberFormat="1" applyFont="1" applyFill="1" applyBorder="1" applyAlignment="1" applyProtection="1">
      <alignment horizontal="left" vertical="center" wrapText="1"/>
    </xf>
    <xf numFmtId="164" fontId="31" fillId="9" borderId="86" xfId="0" applyNumberFormat="1" applyFont="1" applyFill="1" applyBorder="1" applyAlignment="1" applyProtection="1">
      <alignment horizontal="left" vertical="center" wrapText="1"/>
    </xf>
    <xf numFmtId="164" fontId="31" fillId="9" borderId="77" xfId="0" applyNumberFormat="1" applyFont="1" applyFill="1" applyBorder="1" applyAlignment="1" applyProtection="1">
      <alignment horizontal="left" vertical="center" wrapText="1"/>
    </xf>
    <xf numFmtId="164" fontId="31" fillId="9" borderId="78" xfId="0" applyNumberFormat="1" applyFont="1" applyFill="1" applyBorder="1" applyAlignment="1" applyProtection="1">
      <alignment horizontal="left" vertical="center" wrapText="1"/>
    </xf>
    <xf numFmtId="164" fontId="31" fillId="9" borderId="86" xfId="0" applyNumberFormat="1" applyFont="1" applyFill="1" applyBorder="1" applyAlignment="1" applyProtection="1">
      <alignment vertical="center" wrapText="1"/>
    </xf>
    <xf numFmtId="164" fontId="31" fillId="9" borderId="77" xfId="0" applyNumberFormat="1" applyFont="1" applyFill="1" applyBorder="1" applyAlignment="1" applyProtection="1">
      <alignment vertical="center" wrapText="1"/>
    </xf>
    <xf numFmtId="164" fontId="31" fillId="9" borderId="78" xfId="0" applyNumberFormat="1" applyFont="1" applyFill="1" applyBorder="1" applyAlignment="1" applyProtection="1">
      <alignment vertical="center" wrapText="1"/>
    </xf>
    <xf numFmtId="164" fontId="31" fillId="9" borderId="86" xfId="0" applyNumberFormat="1" applyFont="1" applyFill="1" applyBorder="1" applyAlignment="1" applyProtection="1">
      <alignment horizontal="center" vertical="center" wrapText="1"/>
    </xf>
    <xf numFmtId="164" fontId="31" fillId="9" borderId="77" xfId="0" applyNumberFormat="1" applyFont="1" applyFill="1" applyBorder="1" applyAlignment="1" applyProtection="1">
      <alignment horizontal="center" vertical="center" wrapText="1"/>
    </xf>
    <xf numFmtId="164" fontId="31" fillId="9" borderId="78" xfId="0" applyNumberFormat="1" applyFont="1" applyFill="1" applyBorder="1" applyAlignment="1" applyProtection="1">
      <alignment horizontal="center" vertical="center" wrapText="1"/>
    </xf>
    <xf numFmtId="164" fontId="31" fillId="9" borderId="86" xfId="5" applyNumberFormat="1" applyFont="1" applyFill="1" applyBorder="1" applyAlignment="1" applyProtection="1">
      <alignment horizontal="left" vertical="center" wrapText="1"/>
    </xf>
    <xf numFmtId="164" fontId="31" fillId="9" borderId="77" xfId="5" applyNumberFormat="1" applyFont="1" applyFill="1" applyBorder="1" applyAlignment="1" applyProtection="1">
      <alignment horizontal="left" vertical="center" wrapText="1"/>
    </xf>
    <xf numFmtId="164" fontId="31" fillId="9" borderId="78" xfId="5" applyNumberFormat="1" applyFont="1" applyFill="1" applyBorder="1" applyAlignment="1" applyProtection="1">
      <alignment horizontal="left" vertical="center" wrapText="1"/>
    </xf>
    <xf numFmtId="164" fontId="31" fillId="9" borderId="87" xfId="5" applyNumberFormat="1" applyFont="1" applyFill="1" applyBorder="1" applyAlignment="1" applyProtection="1">
      <alignment horizontal="left" vertical="center" wrapText="1"/>
    </xf>
    <xf numFmtId="164" fontId="31" fillId="9" borderId="88" xfId="5" applyNumberFormat="1" applyFont="1" applyFill="1" applyBorder="1" applyAlignment="1" applyProtection="1">
      <alignment horizontal="left" vertical="center" wrapText="1"/>
    </xf>
    <xf numFmtId="164" fontId="31" fillId="9" borderId="89" xfId="5" applyNumberFormat="1" applyFont="1" applyFill="1" applyBorder="1" applyAlignment="1" applyProtection="1">
      <alignment horizontal="left" vertical="center" wrapText="1"/>
    </xf>
    <xf numFmtId="0" fontId="31" fillId="9" borderId="15" xfId="0" applyFont="1" applyFill="1" applyBorder="1" applyAlignment="1" applyProtection="1">
      <alignment horizontal="center" vertical="center"/>
    </xf>
    <xf numFmtId="164" fontId="31" fillId="9" borderId="82" xfId="0" applyNumberFormat="1" applyFont="1" applyFill="1" applyBorder="1" applyAlignment="1" applyProtection="1">
      <alignment horizontal="center" vertical="center" wrapText="1"/>
    </xf>
    <xf numFmtId="164" fontId="31" fillId="9" borderId="75" xfId="0" applyNumberFormat="1" applyFont="1" applyFill="1" applyBorder="1" applyAlignment="1" applyProtection="1">
      <alignment horizontal="center" vertical="center" wrapText="1"/>
    </xf>
    <xf numFmtId="164" fontId="31" fillId="9" borderId="76" xfId="0" applyNumberFormat="1" applyFont="1" applyFill="1" applyBorder="1" applyAlignment="1" applyProtection="1">
      <alignment horizontal="center" vertical="center" wrapText="1"/>
    </xf>
    <xf numFmtId="164" fontId="31" fillId="9" borderId="81" xfId="0" applyNumberFormat="1" applyFont="1" applyFill="1" applyBorder="1" applyAlignment="1" applyProtection="1">
      <alignment horizontal="center" vertical="center" wrapText="1"/>
    </xf>
    <xf numFmtId="164" fontId="31" fillId="9" borderId="15" xfId="0" applyNumberFormat="1" applyFont="1" applyFill="1" applyBorder="1" applyAlignment="1" applyProtection="1">
      <alignment horizontal="center" vertical="center" wrapText="1"/>
    </xf>
    <xf numFmtId="0" fontId="31" fillId="8" borderId="4" xfId="0" applyFont="1" applyFill="1" applyBorder="1" applyAlignment="1">
      <alignment vertical="center"/>
    </xf>
    <xf numFmtId="164" fontId="31" fillId="8" borderId="4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1" fillId="8" borderId="8" xfId="0" applyFont="1" applyFill="1" applyBorder="1" applyAlignment="1">
      <alignment vertical="center"/>
    </xf>
    <xf numFmtId="164" fontId="31" fillId="8" borderId="7" xfId="0" applyNumberFormat="1" applyFont="1" applyFill="1" applyBorder="1" applyAlignment="1">
      <alignment vertical="center"/>
    </xf>
    <xf numFmtId="42" fontId="23" fillId="0" borderId="0" xfId="6" applyFont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41" fontId="29" fillId="0" borderId="0" xfId="3" applyFont="1" applyAlignment="1">
      <alignment vertical="center"/>
    </xf>
    <xf numFmtId="41" fontId="29" fillId="0" borderId="4" xfId="3" applyFont="1" applyBorder="1" applyAlignment="1">
      <alignment vertical="center"/>
    </xf>
    <xf numFmtId="0" fontId="30" fillId="0" borderId="4" xfId="0" applyFont="1" applyBorder="1" applyAlignment="1">
      <alignment horizontal="center" vertical="center" wrapText="1"/>
    </xf>
    <xf numFmtId="165" fontId="30" fillId="0" borderId="4" xfId="3" applyNumberFormat="1" applyFont="1" applyBorder="1" applyAlignment="1">
      <alignment horizontal="center" vertical="center" wrapText="1"/>
    </xf>
    <xf numFmtId="165" fontId="29" fillId="0" borderId="4" xfId="3" applyNumberFormat="1" applyFont="1" applyBorder="1" applyAlignment="1">
      <alignment vertical="center"/>
    </xf>
    <xf numFmtId="165" fontId="30" fillId="10" borderId="4" xfId="3" applyNumberFormat="1" applyFont="1" applyFill="1" applyBorder="1" applyAlignment="1">
      <alignment vertical="center"/>
    </xf>
    <xf numFmtId="41" fontId="30" fillId="10" borderId="4" xfId="3" applyFont="1" applyFill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4" xfId="0" applyFont="1" applyBorder="1" applyAlignment="1">
      <alignment vertical="center" wrapText="1"/>
    </xf>
    <xf numFmtId="41" fontId="30" fillId="10" borderId="4" xfId="3" applyFont="1" applyFill="1" applyBorder="1" applyAlignment="1">
      <alignment horizontal="center" vertical="center" wrapText="1"/>
    </xf>
    <xf numFmtId="41" fontId="30" fillId="10" borderId="4" xfId="3" applyFont="1" applyFill="1" applyBorder="1" applyAlignment="1">
      <alignment horizontal="center" vertical="center"/>
    </xf>
    <xf numFmtId="0" fontId="30" fillId="10" borderId="4" xfId="0" applyFont="1" applyFill="1" applyBorder="1" applyAlignment="1">
      <alignment horizontal="center" vertical="center"/>
    </xf>
    <xf numFmtId="0" fontId="14" fillId="9" borderId="16" xfId="0" applyFont="1" applyFill="1" applyBorder="1" applyAlignment="1">
      <alignment vertical="center"/>
    </xf>
    <xf numFmtId="0" fontId="14" fillId="6" borderId="4" xfId="0" applyFont="1" applyFill="1" applyBorder="1" applyAlignment="1">
      <alignment horizontal="left" vertical="center" wrapText="1" indent="1"/>
    </xf>
    <xf numFmtId="0" fontId="14" fillId="6" borderId="4" xfId="0" applyFont="1" applyFill="1" applyBorder="1" applyAlignment="1">
      <alignment horizontal="left" vertical="center" indent="1"/>
    </xf>
    <xf numFmtId="164" fontId="39" fillId="9" borderId="0" xfId="0" applyNumberFormat="1" applyFont="1" applyFill="1" applyBorder="1" applyAlignment="1">
      <alignment horizontal="center" vertical="center"/>
    </xf>
    <xf numFmtId="164" fontId="8" fillId="9" borderId="0" xfId="0" applyNumberFormat="1" applyFont="1" applyFill="1" applyBorder="1" applyAlignment="1">
      <alignment horizontal="center" vertical="center"/>
    </xf>
    <xf numFmtId="0" fontId="40" fillId="6" borderId="4" xfId="0" applyFont="1" applyFill="1" applyBorder="1" applyAlignment="1">
      <alignment horizontal="left" vertical="center" indent="1"/>
    </xf>
    <xf numFmtId="164" fontId="16" fillId="6" borderId="90" xfId="0" applyNumberFormat="1" applyFont="1" applyFill="1" applyBorder="1" applyAlignment="1" applyProtection="1">
      <alignment vertical="center"/>
    </xf>
    <xf numFmtId="164" fontId="16" fillId="6" borderId="91" xfId="0" applyNumberFormat="1" applyFont="1" applyFill="1" applyBorder="1" applyAlignment="1" applyProtection="1">
      <alignment vertical="center"/>
    </xf>
    <xf numFmtId="0" fontId="33" fillId="9" borderId="82" xfId="0" applyFont="1" applyFill="1" applyBorder="1" applyAlignment="1" applyProtection="1">
      <alignment horizontal="center" vertical="center"/>
    </xf>
    <xf numFmtId="0" fontId="2" fillId="6" borderId="50" xfId="0" applyFont="1" applyFill="1" applyBorder="1" applyAlignment="1" applyProtection="1">
      <alignment horizontal="left" vertical="center" wrapText="1"/>
    </xf>
    <xf numFmtId="0" fontId="2" fillId="6" borderId="44" xfId="0" applyFont="1" applyFill="1" applyBorder="1" applyAlignment="1" applyProtection="1">
      <alignment horizontal="left" vertical="center" wrapText="1"/>
    </xf>
    <xf numFmtId="0" fontId="2" fillId="6" borderId="45" xfId="0" applyFont="1" applyFill="1" applyBorder="1" applyAlignment="1" applyProtection="1">
      <alignment horizontal="left" vertical="center" wrapText="1"/>
    </xf>
    <xf numFmtId="164" fontId="1" fillId="6" borderId="92" xfId="0" applyNumberFormat="1" applyFont="1" applyFill="1" applyBorder="1" applyAlignment="1" applyProtection="1">
      <alignment vertical="center" wrapText="1"/>
    </xf>
    <xf numFmtId="164" fontId="1" fillId="6" borderId="93" xfId="0" applyNumberFormat="1" applyFont="1" applyFill="1" applyBorder="1" applyAlignment="1" applyProtection="1">
      <alignment vertical="center" wrapText="1"/>
    </xf>
    <xf numFmtId="164" fontId="1" fillId="1" borderId="93" xfId="0" applyNumberFormat="1" applyFont="1" applyFill="1" applyBorder="1" applyAlignment="1" applyProtection="1">
      <alignment horizontal="center" vertical="center" wrapText="1"/>
    </xf>
    <xf numFmtId="164" fontId="1" fillId="1" borderId="94" xfId="0" applyNumberFormat="1" applyFont="1" applyFill="1" applyBorder="1" applyAlignment="1" applyProtection="1">
      <alignment horizontal="center" vertical="center" wrapText="1"/>
    </xf>
    <xf numFmtId="164" fontId="33" fillId="9" borderId="95" xfId="0" applyNumberFormat="1" applyFont="1" applyFill="1" applyBorder="1" applyAlignment="1" applyProtection="1">
      <alignment vertical="center" wrapText="1"/>
    </xf>
    <xf numFmtId="164" fontId="33" fillId="9" borderId="96" xfId="0" applyNumberFormat="1" applyFont="1" applyFill="1" applyBorder="1" applyAlignment="1" applyProtection="1">
      <alignment vertical="center" wrapText="1"/>
    </xf>
    <xf numFmtId="164" fontId="33" fillId="9" borderId="96" xfId="0" applyNumberFormat="1" applyFont="1" applyFill="1" applyBorder="1" applyAlignment="1" applyProtection="1">
      <alignment horizontal="center" vertical="center" wrapText="1"/>
    </xf>
    <xf numFmtId="164" fontId="33" fillId="9" borderId="96" xfId="5" applyNumberFormat="1" applyFont="1" applyFill="1" applyBorder="1" applyAlignment="1" applyProtection="1">
      <alignment horizontal="left" vertical="center" wrapText="1"/>
    </xf>
    <xf numFmtId="164" fontId="33" fillId="9" borderId="97" xfId="5" applyNumberFormat="1" applyFont="1" applyFill="1" applyBorder="1" applyAlignment="1" applyProtection="1">
      <alignment horizontal="left" vertical="center" wrapText="1"/>
    </xf>
    <xf numFmtId="10" fontId="16" fillId="0" borderId="0" xfId="8" applyNumberFormat="1" applyFont="1" applyBorder="1" applyAlignment="1">
      <alignment vertical="center"/>
    </xf>
    <xf numFmtId="41" fontId="30" fillId="0" borderId="4" xfId="0" applyNumberFormat="1" applyFont="1" applyBorder="1" applyAlignment="1">
      <alignment vertical="center"/>
    </xf>
    <xf numFmtId="42" fontId="43" fillId="0" borderId="0" xfId="6" applyFont="1" applyAlignment="1">
      <alignment vertical="center"/>
    </xf>
    <xf numFmtId="42" fontId="23" fillId="0" borderId="0" xfId="6" applyFont="1" applyBorder="1" applyAlignment="1">
      <alignment vertical="center"/>
    </xf>
    <xf numFmtId="0" fontId="16" fillId="0" borderId="0" xfId="0" applyFont="1" applyBorder="1" applyAlignment="1" applyProtection="1">
      <alignment horizontal="left" vertical="center" wrapText="1"/>
    </xf>
    <xf numFmtId="0" fontId="16" fillId="6" borderId="13" xfId="0" applyFont="1" applyFill="1" applyBorder="1" applyAlignment="1" applyProtection="1">
      <alignment horizontal="justify" vertical="center" wrapText="1"/>
      <protection locked="0"/>
    </xf>
    <xf numFmtId="0" fontId="16" fillId="6" borderId="5" xfId="0" applyFont="1" applyFill="1" applyBorder="1" applyAlignment="1" applyProtection="1">
      <alignment horizontal="justify" vertical="center" wrapText="1"/>
      <protection locked="0"/>
    </xf>
    <xf numFmtId="0" fontId="41" fillId="9" borderId="98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23" fillId="11" borderId="4" xfId="0" applyFont="1" applyFill="1" applyBorder="1" applyAlignment="1" applyProtection="1">
      <alignment horizontal="left" vertical="center" wrapText="1"/>
    </xf>
    <xf numFmtId="0" fontId="32" fillId="9" borderId="4" xfId="0" applyFont="1" applyFill="1" applyBorder="1" applyAlignment="1" applyProtection="1">
      <alignment horizontal="center" vertical="center" wrapText="1"/>
    </xf>
    <xf numFmtId="0" fontId="2" fillId="5" borderId="13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center" vertical="center" wrapText="1"/>
    </xf>
    <xf numFmtId="0" fontId="2" fillId="5" borderId="14" xfId="0" applyFont="1" applyFill="1" applyBorder="1" applyAlignment="1" applyProtection="1">
      <alignment horizontal="center" vertical="center" wrapText="1"/>
    </xf>
    <xf numFmtId="164" fontId="18" fillId="6" borderId="8" xfId="5" applyNumberFormat="1" applyFont="1" applyFill="1" applyBorder="1" applyAlignment="1" applyProtection="1">
      <alignment horizontal="left" vertical="center" wrapText="1"/>
      <protection locked="0"/>
    </xf>
    <xf numFmtId="164" fontId="18" fillId="6" borderId="7" xfId="5" applyNumberFormat="1" applyFont="1" applyFill="1" applyBorder="1" applyAlignment="1" applyProtection="1">
      <alignment horizontal="left" vertical="center" wrapText="1"/>
      <protection locked="0"/>
    </xf>
    <xf numFmtId="0" fontId="16" fillId="6" borderId="2" xfId="0" applyFont="1" applyFill="1" applyBorder="1" applyAlignment="1" applyProtection="1">
      <alignment horizontal="justify" vertical="center" wrapText="1"/>
    </xf>
    <xf numFmtId="0" fontId="16" fillId="6" borderId="0" xfId="0" applyFont="1" applyFill="1" applyBorder="1" applyAlignment="1" applyProtection="1">
      <alignment horizontal="justify" vertical="center" wrapText="1"/>
    </xf>
    <xf numFmtId="0" fontId="16" fillId="6" borderId="1" xfId="0" applyFont="1" applyFill="1" applyBorder="1" applyAlignment="1" applyProtection="1">
      <alignment horizontal="justify" vertical="center" wrapText="1"/>
    </xf>
    <xf numFmtId="0" fontId="16" fillId="6" borderId="11" xfId="0" applyFont="1" applyFill="1" applyBorder="1" applyAlignment="1" applyProtection="1">
      <alignment horizontal="justify" vertical="center" wrapText="1"/>
    </xf>
    <xf numFmtId="0" fontId="16" fillId="6" borderId="12" xfId="0" applyFont="1" applyFill="1" applyBorder="1" applyAlignment="1" applyProtection="1">
      <alignment horizontal="justify" vertical="center" wrapText="1"/>
    </xf>
    <xf numFmtId="0" fontId="16" fillId="6" borderId="14" xfId="0" applyFont="1" applyFill="1" applyBorder="1" applyAlignment="1" applyProtection="1">
      <alignment horizontal="justify" vertical="center" wrapText="1"/>
    </xf>
    <xf numFmtId="0" fontId="16" fillId="6" borderId="13" xfId="0" applyFont="1" applyFill="1" applyBorder="1" applyAlignment="1" applyProtection="1">
      <alignment horizontal="justify" vertical="center" wrapText="1"/>
    </xf>
    <xf numFmtId="0" fontId="16" fillId="6" borderId="5" xfId="0" applyFont="1" applyFill="1" applyBorder="1" applyAlignment="1" applyProtection="1">
      <alignment horizontal="justify" vertical="center" wrapText="1"/>
    </xf>
    <xf numFmtId="0" fontId="16" fillId="6" borderId="10" xfId="0" applyFont="1" applyFill="1" applyBorder="1" applyAlignment="1" applyProtection="1">
      <alignment horizontal="justify" vertical="center" wrapText="1"/>
    </xf>
    <xf numFmtId="0" fontId="33" fillId="9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horizontal="left" vertical="center" wrapText="1"/>
    </xf>
    <xf numFmtId="0" fontId="33" fillId="9" borderId="99" xfId="0" applyFont="1" applyFill="1" applyBorder="1" applyAlignment="1">
      <alignment horizontal="center" vertical="center" wrapText="1"/>
    </xf>
    <xf numFmtId="0" fontId="33" fillId="9" borderId="100" xfId="0" applyFont="1" applyFill="1" applyBorder="1" applyAlignment="1">
      <alignment horizontal="center" vertical="center" wrapText="1"/>
    </xf>
    <xf numFmtId="0" fontId="33" fillId="9" borderId="101" xfId="0" applyFont="1" applyFill="1" applyBorder="1" applyAlignment="1">
      <alignment horizontal="center" vertical="center" wrapText="1"/>
    </xf>
    <xf numFmtId="0" fontId="22" fillId="3" borderId="17" xfId="0" quotePrefix="1" applyFont="1" applyFill="1" applyBorder="1" applyAlignment="1">
      <alignment horizontal="center" vertical="center" wrapText="1"/>
    </xf>
    <xf numFmtId="0" fontId="22" fillId="3" borderId="18" xfId="0" quotePrefix="1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justify" vertical="center" wrapText="1"/>
    </xf>
    <xf numFmtId="0" fontId="33" fillId="9" borderId="102" xfId="0" applyFont="1" applyFill="1" applyBorder="1" applyAlignment="1">
      <alignment horizontal="center" vertical="center" wrapText="1"/>
    </xf>
    <xf numFmtId="0" fontId="33" fillId="9" borderId="103" xfId="0" applyFont="1" applyFill="1" applyBorder="1" applyAlignment="1">
      <alignment horizontal="center" vertical="center" wrapText="1"/>
    </xf>
    <xf numFmtId="0" fontId="33" fillId="9" borderId="104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justify" vertical="center" wrapText="1"/>
    </xf>
    <xf numFmtId="0" fontId="14" fillId="6" borderId="1" xfId="0" applyFont="1" applyFill="1" applyBorder="1" applyAlignment="1">
      <alignment horizontal="justify" vertical="center" wrapText="1"/>
    </xf>
    <xf numFmtId="0" fontId="20" fillId="9" borderId="0" xfId="0" quotePrefix="1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center" vertical="center" wrapText="1"/>
    </xf>
    <xf numFmtId="0" fontId="33" fillId="9" borderId="105" xfId="0" applyFont="1" applyFill="1" applyBorder="1" applyAlignment="1">
      <alignment horizontal="center" vertical="center" wrapText="1"/>
    </xf>
    <xf numFmtId="0" fontId="36" fillId="9" borderId="5" xfId="0" applyFont="1" applyFill="1" applyBorder="1" applyAlignment="1">
      <alignment horizontal="left" vertical="center" wrapText="1"/>
    </xf>
    <xf numFmtId="0" fontId="36" fillId="9" borderId="10" xfId="0" applyFont="1" applyFill="1" applyBorder="1" applyAlignment="1">
      <alignment horizontal="left" vertical="center" wrapText="1"/>
    </xf>
    <xf numFmtId="164" fontId="18" fillId="0" borderId="107" xfId="0" applyNumberFormat="1" applyFont="1" applyFill="1" applyBorder="1" applyAlignment="1">
      <alignment horizontal="center" vertical="center" wrapText="1"/>
    </xf>
    <xf numFmtId="164" fontId="18" fillId="0" borderId="66" xfId="0" applyNumberFormat="1" applyFont="1" applyFill="1" applyBorder="1" applyAlignment="1">
      <alignment horizontal="center" vertical="center" wrapText="1"/>
    </xf>
    <xf numFmtId="164" fontId="18" fillId="0" borderId="108" xfId="0" applyNumberFormat="1" applyFont="1" applyFill="1" applyBorder="1" applyAlignment="1">
      <alignment horizontal="center" vertical="center" wrapText="1"/>
    </xf>
    <xf numFmtId="164" fontId="18" fillId="0" borderId="22" xfId="0" applyNumberFormat="1" applyFont="1" applyFill="1" applyBorder="1" applyAlignment="1">
      <alignment horizontal="center" vertical="center" wrapText="1"/>
    </xf>
    <xf numFmtId="164" fontId="18" fillId="0" borderId="109" xfId="0" applyNumberFormat="1" applyFont="1" applyFill="1" applyBorder="1" applyAlignment="1">
      <alignment horizontal="center" vertical="center" wrapText="1"/>
    </xf>
    <xf numFmtId="0" fontId="32" fillId="9" borderId="110" xfId="0" applyFont="1" applyFill="1" applyBorder="1" applyAlignment="1">
      <alignment horizontal="center" vertical="center"/>
    </xf>
    <xf numFmtId="0" fontId="32" fillId="9" borderId="66" xfId="0" applyFont="1" applyFill="1" applyBorder="1" applyAlignment="1">
      <alignment horizontal="center" vertical="center"/>
    </xf>
    <xf numFmtId="0" fontId="14" fillId="9" borderId="7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32" fillId="9" borderId="106" xfId="0" applyFont="1" applyFill="1" applyBorder="1" applyAlignment="1">
      <alignment horizontal="center" vertical="center" wrapText="1"/>
    </xf>
    <xf numFmtId="0" fontId="32" fillId="9" borderId="64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justify" vertical="center" wrapText="1"/>
    </xf>
    <xf numFmtId="0" fontId="33" fillId="3" borderId="2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42" fillId="9" borderId="77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3" fillId="9" borderId="112" xfId="0" applyFont="1" applyFill="1" applyBorder="1" applyAlignment="1" applyProtection="1">
      <alignment horizontal="center" vertical="center" wrapText="1"/>
    </xf>
    <xf numFmtId="0" fontId="33" fillId="9" borderId="77" xfId="0" applyFont="1" applyFill="1" applyBorder="1" applyAlignment="1" applyProtection="1">
      <alignment horizontal="center" vertical="center" wrapText="1"/>
    </xf>
    <xf numFmtId="0" fontId="32" fillId="9" borderId="86" xfId="0" applyFont="1" applyFill="1" applyBorder="1" applyAlignment="1" applyProtection="1">
      <alignment horizontal="center" vertical="center" wrapText="1"/>
    </xf>
    <xf numFmtId="0" fontId="32" fillId="9" borderId="115" xfId="0" applyFont="1" applyFill="1" applyBorder="1" applyAlignment="1" applyProtection="1">
      <alignment horizontal="center" vertical="center" wrapText="1"/>
    </xf>
    <xf numFmtId="0" fontId="41" fillId="0" borderId="0" xfId="0" applyFont="1" applyFill="1" applyBorder="1" applyAlignment="1" applyProtection="1">
      <alignment horizontal="center" vertical="center" wrapText="1"/>
    </xf>
    <xf numFmtId="0" fontId="41" fillId="0" borderId="0" xfId="0" applyFont="1" applyFill="1" applyBorder="1" applyAlignment="1" applyProtection="1">
      <alignment horizontal="center" vertical="center"/>
    </xf>
    <xf numFmtId="0" fontId="33" fillId="9" borderId="79" xfId="0" applyFont="1" applyFill="1" applyBorder="1" applyAlignment="1" applyProtection="1">
      <alignment horizontal="center" vertical="center" wrapText="1"/>
    </xf>
    <xf numFmtId="0" fontId="33" fillId="9" borderId="116" xfId="0" applyFont="1" applyFill="1" applyBorder="1" applyAlignment="1" applyProtection="1">
      <alignment horizontal="center" vertical="center" wrapText="1"/>
    </xf>
    <xf numFmtId="0" fontId="33" fillId="9" borderId="83" xfId="0" applyFont="1" applyFill="1" applyBorder="1" applyAlignment="1" applyProtection="1">
      <alignment horizontal="center" vertical="center" wrapText="1"/>
    </xf>
    <xf numFmtId="0" fontId="2" fillId="0" borderId="117" xfId="0" applyFont="1" applyFill="1" applyBorder="1" applyAlignment="1">
      <alignment horizontal="justify" vertical="center" wrapText="1"/>
    </xf>
    <xf numFmtId="0" fontId="2" fillId="0" borderId="118" xfId="0" applyFont="1" applyFill="1" applyBorder="1" applyAlignment="1">
      <alignment horizontal="justify" vertical="center" wrapText="1"/>
    </xf>
    <xf numFmtId="0" fontId="2" fillId="0" borderId="119" xfId="0" applyFont="1" applyFill="1" applyBorder="1" applyAlignment="1">
      <alignment horizontal="justify" vertical="center" wrapText="1"/>
    </xf>
    <xf numFmtId="0" fontId="32" fillId="9" borderId="83" xfId="0" applyFont="1" applyFill="1" applyBorder="1" applyAlignment="1" applyProtection="1">
      <alignment horizontal="center" vertical="center" wrapText="1"/>
    </xf>
    <xf numFmtId="0" fontId="32" fillId="9" borderId="84" xfId="0" applyFont="1" applyFill="1" applyBorder="1" applyAlignment="1" applyProtection="1">
      <alignment horizontal="left" vertical="center" wrapText="1"/>
    </xf>
    <xf numFmtId="0" fontId="32" fillId="9" borderId="77" xfId="0" applyFont="1" applyFill="1" applyBorder="1" applyAlignment="1" applyProtection="1">
      <alignment horizontal="left" vertical="center" wrapText="1"/>
    </xf>
    <xf numFmtId="0" fontId="33" fillId="9" borderId="111" xfId="0" applyFont="1" applyFill="1" applyBorder="1" applyAlignment="1" applyProtection="1">
      <alignment horizontal="center" vertical="center" wrapText="1"/>
    </xf>
    <xf numFmtId="0" fontId="2" fillId="0" borderId="84" xfId="0" applyFont="1" applyFill="1" applyBorder="1" applyAlignment="1" applyProtection="1">
      <alignment horizontal="center" vertical="center" wrapText="1"/>
    </xf>
    <xf numFmtId="0" fontId="2" fillId="0" borderId="113" xfId="0" applyFont="1" applyFill="1" applyBorder="1" applyAlignment="1" applyProtection="1">
      <alignment horizontal="center" vertical="center" wrapText="1"/>
    </xf>
    <xf numFmtId="0" fontId="32" fillId="9" borderId="114" xfId="0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vertical="center" wrapText="1"/>
    </xf>
    <xf numFmtId="0" fontId="18" fillId="0" borderId="17" xfId="0" applyFont="1" applyBorder="1" applyAlignment="1" applyProtection="1">
      <alignment vertical="center" wrapText="1"/>
    </xf>
    <xf numFmtId="0" fontId="18" fillId="0" borderId="13" xfId="0" applyFont="1" applyBorder="1" applyAlignment="1" applyProtection="1">
      <alignment vertical="center" wrapText="1"/>
    </xf>
    <xf numFmtId="0" fontId="2" fillId="6" borderId="4" xfId="0" applyFont="1" applyFill="1" applyBorder="1" applyAlignment="1" applyProtection="1">
      <alignment horizontal="center" vertical="center" textRotation="255"/>
    </xf>
    <xf numFmtId="0" fontId="2" fillId="6" borderId="4" xfId="0" applyFont="1" applyFill="1" applyBorder="1" applyAlignment="1" applyProtection="1">
      <alignment vertical="center" wrapText="1"/>
    </xf>
    <xf numFmtId="0" fontId="36" fillId="9" borderId="0" xfId="0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31" fillId="9" borderId="86" xfId="0" applyFont="1" applyFill="1" applyBorder="1" applyAlignment="1" applyProtection="1">
      <alignment horizontal="center" vertical="center" wrapText="1"/>
    </xf>
    <xf numFmtId="0" fontId="31" fillId="9" borderId="115" xfId="0" applyFont="1" applyFill="1" applyBorder="1" applyAlignment="1" applyProtection="1">
      <alignment horizontal="center" vertical="center" wrapText="1"/>
    </xf>
    <xf numFmtId="0" fontId="31" fillId="9" borderId="77" xfId="0" applyFont="1" applyFill="1" applyBorder="1" applyAlignment="1" applyProtection="1">
      <alignment horizontal="left" vertical="center" wrapText="1"/>
    </xf>
    <xf numFmtId="0" fontId="31" fillId="9" borderId="114" xfId="0" applyFont="1" applyFill="1" applyBorder="1" applyAlignment="1" applyProtection="1">
      <alignment horizontal="left" vertical="center" wrapText="1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84" xfId="0" applyFont="1" applyFill="1" applyBorder="1" applyAlignment="1" applyProtection="1">
      <alignment horizontal="center" vertical="center" wrapText="1"/>
    </xf>
    <xf numFmtId="0" fontId="11" fillId="0" borderId="113" xfId="0" applyFont="1" applyFill="1" applyBorder="1" applyAlignment="1" applyProtection="1">
      <alignment horizontal="center" vertical="center" wrapText="1"/>
    </xf>
    <xf numFmtId="0" fontId="31" fillId="9" borderId="82" xfId="0" applyFont="1" applyFill="1" applyBorder="1" applyAlignment="1" applyProtection="1">
      <alignment horizontal="center" vertical="center" wrapText="1"/>
    </xf>
    <xf numFmtId="0" fontId="31" fillId="9" borderId="75" xfId="0" applyFont="1" applyFill="1" applyBorder="1" applyAlignment="1" applyProtection="1">
      <alignment horizontal="center" vertical="center" wrapText="1"/>
    </xf>
    <xf numFmtId="0" fontId="31" fillId="9" borderId="122" xfId="0" applyFont="1" applyFill="1" applyBorder="1" applyAlignment="1" applyProtection="1">
      <alignment horizontal="center" vertical="center" wrapText="1"/>
    </xf>
    <xf numFmtId="0" fontId="31" fillId="9" borderId="123" xfId="0" applyFont="1" applyFill="1" applyBorder="1" applyAlignment="1" applyProtection="1">
      <alignment horizontal="center" vertical="center" wrapText="1"/>
    </xf>
    <xf numFmtId="0" fontId="31" fillId="9" borderId="84" xfId="0" applyFont="1" applyFill="1" applyBorder="1" applyAlignment="1" applyProtection="1">
      <alignment horizontal="left" vertical="center" wrapText="1"/>
    </xf>
    <xf numFmtId="0" fontId="41" fillId="9" borderId="77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/>
    </xf>
    <xf numFmtId="0" fontId="11" fillId="0" borderId="114" xfId="0" applyFont="1" applyFill="1" applyBorder="1" applyAlignment="1">
      <alignment horizontal="justify" vertical="center" wrapText="1"/>
    </xf>
    <xf numFmtId="0" fontId="11" fillId="0" borderId="117" xfId="0" applyFont="1" applyFill="1" applyBorder="1" applyAlignment="1">
      <alignment horizontal="justify" vertical="center" wrapText="1"/>
    </xf>
    <xf numFmtId="0" fontId="31" fillId="9" borderId="15" xfId="0" applyFont="1" applyFill="1" applyBorder="1" applyAlignment="1" applyProtection="1">
      <alignment horizontal="center" vertical="center" wrapText="1"/>
    </xf>
    <xf numFmtId="0" fontId="31" fillId="9" borderId="23" xfId="0" applyFont="1" applyFill="1" applyBorder="1" applyAlignment="1" applyProtection="1">
      <alignment horizontal="center" vertical="center" wrapText="1"/>
    </xf>
    <xf numFmtId="0" fontId="31" fillId="9" borderId="24" xfId="0" applyFont="1" applyFill="1" applyBorder="1" applyAlignment="1" applyProtection="1">
      <alignment horizontal="center" vertical="center" wrapText="1"/>
    </xf>
    <xf numFmtId="0" fontId="31" fillId="9" borderId="116" xfId="0" applyFont="1" applyFill="1" applyBorder="1" applyAlignment="1" applyProtection="1">
      <alignment horizontal="center" vertical="center" wrapText="1"/>
    </xf>
    <xf numFmtId="0" fontId="31" fillId="9" borderId="120" xfId="0" applyFont="1" applyFill="1" applyBorder="1" applyAlignment="1" applyProtection="1">
      <alignment horizontal="center" vertical="center" wrapText="1"/>
    </xf>
    <xf numFmtId="0" fontId="31" fillId="9" borderId="121" xfId="0" applyFont="1" applyFill="1" applyBorder="1" applyAlignment="1" applyProtection="1">
      <alignment horizontal="center" vertical="center" wrapText="1"/>
    </xf>
    <xf numFmtId="0" fontId="31" fillId="8" borderId="4" xfId="0" applyFont="1" applyFill="1" applyBorder="1" applyAlignment="1">
      <alignment horizontal="center" vertical="center" wrapText="1"/>
    </xf>
    <xf numFmtId="0" fontId="30" fillId="12" borderId="4" xfId="0" applyFont="1" applyFill="1" applyBorder="1" applyAlignment="1">
      <alignment horizontal="center" vertical="center" wrapText="1"/>
    </xf>
    <xf numFmtId="0" fontId="30" fillId="13" borderId="4" xfId="0" applyFont="1" applyFill="1" applyBorder="1" applyAlignment="1">
      <alignment horizontal="center" vertical="center" wrapText="1"/>
    </xf>
    <xf numFmtId="0" fontId="30" fillId="13" borderId="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</cellXfs>
  <cellStyles count="9">
    <cellStyle name="Estilo 1" xfId="1" xr:uid="{00000000-0005-0000-0000-000000000000}"/>
    <cellStyle name="Millares" xfId="2" builtinId="3"/>
    <cellStyle name="Millares [0]" xfId="3" builtinId="6"/>
    <cellStyle name="Millares 2" xfId="4" xr:uid="{00000000-0005-0000-0000-000003000000}"/>
    <cellStyle name="Moneda" xfId="5" builtinId="4"/>
    <cellStyle name="Moneda [0]" xfId="6" builtinId="7"/>
    <cellStyle name="Moneda 2" xfId="7" xr:uid="{00000000-0005-0000-0000-000006000000}"/>
    <cellStyle name="Normal" xfId="0" builtinId="0"/>
    <cellStyle name="Porcentaje" xfId="8" builtinId="5"/>
  </cellStyles>
  <dxfs count="113">
    <dxf>
      <font>
        <color rgb="FF9C0006"/>
      </font>
      <fill>
        <patternFill>
          <bgColor rgb="FFFFC7CE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indexed="64"/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color rgb="FFFFFF00"/>
      </font>
      <fill>
        <patternFill>
          <fgColor rgb="FFFF0000"/>
          <bgColor rgb="FFFF0000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indexed="64"/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indexed="64"/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color rgb="FFFFFF00"/>
      </font>
      <fill>
        <patternFill>
          <fgColor rgb="FFFF0000"/>
          <bgColor rgb="FFFF0000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indexed="64"/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color rgb="FFFFFF00"/>
      </font>
      <fill>
        <patternFill>
          <fgColor rgb="FFFF0000"/>
          <bgColor rgb="FFFF0000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lor theme="4" tint="0.59996337778862885"/>
      </font>
      <fill>
        <patternFill>
          <bgColor theme="4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lor theme="0"/>
      </font>
    </dxf>
    <dxf>
      <font>
        <color theme="0"/>
      </font>
      <fill>
        <patternFill>
          <bgColor theme="3" tint="-0.24994659260841701"/>
        </patternFill>
      </fill>
    </dxf>
    <dxf>
      <font>
        <color theme="3" tint="-0.24994659260841701"/>
      </font>
      <fill>
        <patternFill>
          <bgColor theme="3" tint="-0.24994659260841701"/>
        </patternFill>
      </fill>
    </dxf>
    <dxf>
      <font>
        <color theme="4" tint="-0.499984740745262"/>
      </font>
      <fill>
        <patternFill>
          <bgColor theme="3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4" tint="0.59996337778862885"/>
        </patternFill>
      </fill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</border>
    </dxf>
    <dxf>
      <font>
        <color auto="1"/>
      </font>
      <fill>
        <patternFill>
          <bgColor theme="4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0"/>
        </patternFill>
      </fill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</border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5230071</xdr:colOff>
      <xdr:row>6</xdr:row>
      <xdr:rowOff>48684</xdr:rowOff>
    </xdr:from>
    <xdr:to>
      <xdr:col>2</xdr:col>
      <xdr:colOff>5913708</xdr:colOff>
      <xdr:row>6</xdr:row>
      <xdr:rowOff>211110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40804" y="1572684"/>
          <a:ext cx="683637" cy="16242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  <xdr:twoCellAnchor>
    <xdr:from>
      <xdr:col>2</xdr:col>
      <xdr:colOff>5326380</xdr:colOff>
      <xdr:row>6</xdr:row>
      <xdr:rowOff>0</xdr:rowOff>
    </xdr:from>
    <xdr:to>
      <xdr:col>2</xdr:col>
      <xdr:colOff>5964649</xdr:colOff>
      <xdr:row>7</xdr:row>
      <xdr:rowOff>11886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62700" y="1285875"/>
          <a:ext cx="6191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    $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42386</xdr:colOff>
      <xdr:row>8</xdr:row>
      <xdr:rowOff>85726</xdr:rowOff>
    </xdr:from>
    <xdr:to>
      <xdr:col>9</xdr:col>
      <xdr:colOff>762954</xdr:colOff>
      <xdr:row>9</xdr:row>
      <xdr:rowOff>278294</xdr:rowOff>
    </xdr:to>
    <xdr:sp macro="" textlink="">
      <xdr:nvSpPr>
        <xdr:cNvPr id="2" name="1 Flecha izquierd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549187" y="1821657"/>
          <a:ext cx="690563" cy="654844"/>
        </a:xfrm>
        <a:prstGeom prst="leftArrow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  <xdr:twoCellAnchor>
    <xdr:from>
      <xdr:col>9</xdr:col>
      <xdr:colOff>42862</xdr:colOff>
      <xdr:row>16</xdr:row>
      <xdr:rowOff>0</xdr:rowOff>
    </xdr:from>
    <xdr:to>
      <xdr:col>9</xdr:col>
      <xdr:colOff>754447</xdr:colOff>
      <xdr:row>18</xdr:row>
      <xdr:rowOff>0</xdr:rowOff>
    </xdr:to>
    <xdr:sp macro="" textlink="">
      <xdr:nvSpPr>
        <xdr:cNvPr id="5" name="1 Flecha izquierd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863387" y="2744628"/>
          <a:ext cx="708010" cy="712947"/>
        </a:xfrm>
        <a:prstGeom prst="leftArrow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  <xdr:twoCellAnchor>
    <xdr:from>
      <xdr:col>9</xdr:col>
      <xdr:colOff>80487</xdr:colOff>
      <xdr:row>23</xdr:row>
      <xdr:rowOff>47625</xdr:rowOff>
    </xdr:from>
    <xdr:to>
      <xdr:col>9</xdr:col>
      <xdr:colOff>824734</xdr:colOff>
      <xdr:row>23</xdr:row>
      <xdr:rowOff>809624</xdr:rowOff>
    </xdr:to>
    <xdr:sp macro="" textlink="">
      <xdr:nvSpPr>
        <xdr:cNvPr id="6" name="1 Flecha izquierda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760518" y="5798344"/>
          <a:ext cx="721464" cy="761999"/>
        </a:xfrm>
        <a:prstGeom prst="leftArrow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00000"/>
  </sheetPr>
  <dimension ref="C1:I17"/>
  <sheetViews>
    <sheetView showGridLines="0" showRowColHeaders="0" tabSelected="1" zoomScale="90" zoomScaleNormal="90" workbookViewId="0">
      <selection activeCell="C14" sqref="C14"/>
    </sheetView>
  </sheetViews>
  <sheetFormatPr baseColWidth="10" defaultColWidth="11.453125" defaultRowHeight="12.5" x14ac:dyDescent="0.25"/>
  <cols>
    <col min="1" max="1" width="12" style="5" customWidth="1"/>
    <col min="2" max="2" width="5.7265625" style="5" customWidth="1"/>
    <col min="3" max="3" width="151.7265625" style="5" customWidth="1"/>
    <col min="4" max="4" width="5.7265625" style="5" customWidth="1"/>
    <col min="5" max="6" width="11.453125" style="5"/>
    <col min="7" max="7" width="15" style="5" customWidth="1"/>
    <col min="8" max="13" width="11.453125" style="5"/>
    <col min="14" max="14" width="7.7265625" style="5" customWidth="1"/>
    <col min="15" max="16384" width="11.453125" style="5"/>
  </cols>
  <sheetData>
    <row r="1" spans="3:9" ht="21" customHeight="1" x14ac:dyDescent="0.25">
      <c r="C1" s="176" t="s">
        <v>24</v>
      </c>
    </row>
    <row r="3" spans="3:9" ht="19.899999999999999" customHeight="1" x14ac:dyDescent="0.3">
      <c r="C3" s="177" t="s">
        <v>28</v>
      </c>
      <c r="D3" s="42"/>
      <c r="E3" s="42"/>
      <c r="F3" s="42"/>
      <c r="G3" s="42"/>
      <c r="H3" s="42"/>
      <c r="I3" s="42"/>
    </row>
    <row r="4" spans="3:9" ht="22.5" customHeight="1" x14ac:dyDescent="0.25">
      <c r="C4" s="43" t="s">
        <v>96</v>
      </c>
    </row>
    <row r="5" spans="3:9" ht="21" customHeight="1" x14ac:dyDescent="0.25">
      <c r="C5" s="54" t="s">
        <v>100</v>
      </c>
    </row>
    <row r="6" spans="3:9" ht="22.5" customHeight="1" x14ac:dyDescent="0.25">
      <c r="C6" s="43" t="s">
        <v>25</v>
      </c>
    </row>
    <row r="7" spans="3:9" ht="21" customHeight="1" x14ac:dyDescent="0.25">
      <c r="C7" s="54" t="s">
        <v>79</v>
      </c>
    </row>
    <row r="8" spans="3:9" ht="30.75" customHeight="1" x14ac:dyDescent="0.25">
      <c r="C8" s="55" t="s">
        <v>119</v>
      </c>
    </row>
    <row r="9" spans="3:9" ht="31.5" customHeight="1" x14ac:dyDescent="0.25">
      <c r="C9" s="55" t="s">
        <v>112</v>
      </c>
    </row>
    <row r="10" spans="3:9" ht="35.25" customHeight="1" x14ac:dyDescent="0.25">
      <c r="C10" s="54" t="s">
        <v>120</v>
      </c>
    </row>
    <row r="11" spans="3:9" ht="34.5" customHeight="1" x14ac:dyDescent="0.25">
      <c r="C11" s="55" t="s">
        <v>121</v>
      </c>
    </row>
    <row r="12" spans="3:9" ht="21" customHeight="1" x14ac:dyDescent="0.25">
      <c r="C12" s="54" t="s">
        <v>122</v>
      </c>
    </row>
    <row r="13" spans="3:9" ht="30" customHeight="1" x14ac:dyDescent="0.25">
      <c r="C13" s="55" t="s">
        <v>111</v>
      </c>
    </row>
    <row r="14" spans="3:9" ht="21" customHeight="1" x14ac:dyDescent="0.25">
      <c r="C14" s="54" t="s">
        <v>102</v>
      </c>
    </row>
    <row r="15" spans="3:9" ht="23.5" customHeight="1" x14ac:dyDescent="0.25">
      <c r="C15" s="54" t="s">
        <v>80</v>
      </c>
    </row>
    <row r="16" spans="3:9" ht="13" x14ac:dyDescent="0.3">
      <c r="C16" s="42"/>
    </row>
    <row r="17" spans="3:3" ht="37.9" customHeight="1" x14ac:dyDescent="0.25">
      <c r="C17" s="178" t="s">
        <v>118</v>
      </c>
    </row>
  </sheetData>
  <sheetProtection algorithmName="SHA-512" hashValue="wM1dZFUtWnHZiCdNAvGoPtsZAzrattw9sErqQ0WFS+5tjSosn8n2cpGjF5il/blUJ+JFfHQlcc+YxFWaoVbQQQ==" saltValue="rOIHN5h2kKAy8IbSBDQVMQ==" spinCount="100000" sheet="1" selectLockedCells="1" selectUnlockedCells="1"/>
  <printOptions horizontalCentered="1"/>
  <pageMargins left="0" right="0" top="0.78740157480314965" bottom="0.98425196850393704" header="0.31496062992125984" footer="0.59055118110236227"/>
  <pageSetup scale="75" orientation="landscape" r:id="rId1"/>
  <headerFooter alignWithMargins="0">
    <oddFooter>&amp;L&amp;A - &amp;F
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C16"/>
  <sheetViews>
    <sheetView workbookViewId="0">
      <selection activeCell="I17" sqref="I17"/>
    </sheetView>
  </sheetViews>
  <sheetFormatPr baseColWidth="10" defaultColWidth="11.54296875" defaultRowHeight="10.5" x14ac:dyDescent="0.35"/>
  <cols>
    <col min="1" max="1" width="5" style="7" customWidth="1"/>
    <col min="2" max="2" width="12.453125" style="6" bestFit="1" customWidth="1"/>
    <col min="3" max="3" width="6.7265625" style="8" customWidth="1"/>
    <col min="4" max="16384" width="11.54296875" style="7"/>
  </cols>
  <sheetData>
    <row r="3" spans="1:3" x14ac:dyDescent="0.35">
      <c r="A3" s="445">
        <v>2016</v>
      </c>
      <c r="B3" s="56">
        <v>275000000</v>
      </c>
      <c r="C3" s="57">
        <v>1</v>
      </c>
    </row>
    <row r="4" spans="1:3" x14ac:dyDescent="0.35">
      <c r="A4" s="445"/>
      <c r="B4" s="56">
        <f>+(B3*C4)/C3</f>
        <v>220000000</v>
      </c>
      <c r="C4" s="57">
        <v>0.8</v>
      </c>
    </row>
    <row r="5" spans="1:3" s="61" customFormat="1" x14ac:dyDescent="0.35">
      <c r="A5" s="58"/>
      <c r="B5" s="59"/>
      <c r="C5" s="60"/>
    </row>
    <row r="6" spans="1:3" x14ac:dyDescent="0.35">
      <c r="A6" s="445">
        <v>2017</v>
      </c>
      <c r="B6" s="56">
        <f>+(B7*C6)/C7</f>
        <v>244444444.44444445</v>
      </c>
      <c r="C6" s="57">
        <v>1</v>
      </c>
    </row>
    <row r="7" spans="1:3" x14ac:dyDescent="0.35">
      <c r="A7" s="445"/>
      <c r="B7" s="56">
        <v>220000000</v>
      </c>
      <c r="C7" s="57">
        <v>0.9</v>
      </c>
    </row>
    <row r="8" spans="1:3" s="61" customFormat="1" x14ac:dyDescent="0.35">
      <c r="A8" s="58"/>
      <c r="B8" s="59"/>
      <c r="C8" s="60"/>
    </row>
    <row r="9" spans="1:3" ht="10.9" customHeight="1" x14ac:dyDescent="0.35">
      <c r="A9" s="445">
        <v>2018</v>
      </c>
      <c r="B9" s="56">
        <f>+(B10*C9)/C10</f>
        <v>255555555.55555555</v>
      </c>
      <c r="C9" s="57">
        <v>1</v>
      </c>
    </row>
    <row r="10" spans="1:3" ht="10.9" customHeight="1" x14ac:dyDescent="0.35">
      <c r="A10" s="445"/>
      <c r="B10" s="56">
        <v>230000000</v>
      </c>
      <c r="C10" s="57">
        <v>0.9</v>
      </c>
    </row>
    <row r="11" spans="1:3" s="61" customFormat="1" ht="10.9" customHeight="1" x14ac:dyDescent="0.35">
      <c r="A11" s="62"/>
      <c r="B11" s="59"/>
      <c r="C11" s="60"/>
    </row>
    <row r="12" spans="1:3" ht="10.9" customHeight="1" x14ac:dyDescent="0.35">
      <c r="A12" s="445">
        <v>2019</v>
      </c>
      <c r="B12" s="56">
        <f>+(B13*C12)/C13</f>
        <v>266666666.66666666</v>
      </c>
      <c r="C12" s="57">
        <v>1</v>
      </c>
    </row>
    <row r="13" spans="1:3" ht="10.9" customHeight="1" x14ac:dyDescent="0.35">
      <c r="A13" s="445"/>
      <c r="B13" s="56">
        <v>240000000</v>
      </c>
      <c r="C13" s="57">
        <v>0.9</v>
      </c>
    </row>
    <row r="15" spans="1:3" ht="10.9" customHeight="1" x14ac:dyDescent="0.35">
      <c r="A15" s="445">
        <v>2020</v>
      </c>
      <c r="B15" s="56">
        <f>+(B16*C15)/C16</f>
        <v>444444444.44444442</v>
      </c>
      <c r="C15" s="57">
        <v>1</v>
      </c>
    </row>
    <row r="16" spans="1:3" ht="10.9" customHeight="1" x14ac:dyDescent="0.35">
      <c r="A16" s="445"/>
      <c r="B16" s="56">
        <v>400000000</v>
      </c>
      <c r="C16" s="57">
        <v>0.9</v>
      </c>
    </row>
  </sheetData>
  <sheetProtection password="DCA4" sheet="1" selectLockedCells="1" selectUnlockedCells="1"/>
  <mergeCells count="5">
    <mergeCell ref="A3:A4"/>
    <mergeCell ref="A6:A7"/>
    <mergeCell ref="A9:A10"/>
    <mergeCell ref="A12:A13"/>
    <mergeCell ref="A15:A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9"/>
  <sheetViews>
    <sheetView showGridLines="0" zoomScale="90" zoomScaleNormal="90" workbookViewId="0">
      <selection activeCell="G9" sqref="G9"/>
    </sheetView>
  </sheetViews>
  <sheetFormatPr baseColWidth="10" defaultColWidth="11.453125" defaultRowHeight="12.5" x14ac:dyDescent="0.35"/>
  <cols>
    <col min="1" max="1" width="2.1796875" style="28" customWidth="1"/>
    <col min="2" max="2" width="11.7265625" style="28" customWidth="1"/>
    <col min="3" max="3" width="10.1796875" style="28" customWidth="1"/>
    <col min="4" max="4" width="11.7265625" style="28" customWidth="1"/>
    <col min="5" max="5" width="21.453125" style="28" customWidth="1"/>
    <col min="6" max="6" width="17.1796875" style="28" customWidth="1"/>
    <col min="7" max="10" width="15.7265625" style="28" customWidth="1"/>
    <col min="11" max="11" width="2.453125" style="28" customWidth="1"/>
    <col min="12" max="12" width="70.7265625" style="28" customWidth="1"/>
    <col min="13" max="13" width="2.81640625" style="28" customWidth="1"/>
    <col min="14" max="17" width="11.453125" style="28"/>
    <col min="18" max="18" width="2.453125" style="28" customWidth="1"/>
    <col min="19" max="16384" width="11.453125" style="28"/>
  </cols>
  <sheetData>
    <row r="1" spans="1:13" s="27" customFormat="1" ht="24" customHeight="1" x14ac:dyDescent="0.35">
      <c r="A1" s="163"/>
      <c r="B1" s="331" t="s">
        <v>56</v>
      </c>
      <c r="C1" s="331"/>
      <c r="D1" s="331"/>
      <c r="E1" s="331"/>
      <c r="F1" s="331"/>
      <c r="G1" s="331"/>
      <c r="H1" s="331"/>
      <c r="I1" s="331"/>
      <c r="J1" s="331"/>
      <c r="K1" s="164"/>
      <c r="L1" s="165" t="s">
        <v>49</v>
      </c>
      <c r="M1" s="158"/>
    </row>
    <row r="2" spans="1:13" ht="36" customHeight="1" x14ac:dyDescent="0.35">
      <c r="A2" s="166"/>
      <c r="B2" s="167" t="s">
        <v>48</v>
      </c>
      <c r="C2" s="168"/>
      <c r="D2" s="29"/>
      <c r="E2" s="29"/>
      <c r="F2" s="29"/>
      <c r="G2" s="29"/>
      <c r="H2" s="29"/>
      <c r="I2" s="29"/>
      <c r="J2" s="29"/>
      <c r="K2" s="160"/>
      <c r="L2" s="352" t="s">
        <v>113</v>
      </c>
      <c r="M2" s="159"/>
    </row>
    <row r="3" spans="1:13" s="48" customFormat="1" ht="27" customHeight="1" x14ac:dyDescent="0.35">
      <c r="A3" s="172"/>
      <c r="B3" s="348" t="s">
        <v>57</v>
      </c>
      <c r="C3" s="349"/>
      <c r="D3" s="349"/>
      <c r="E3" s="349"/>
      <c r="F3" s="350"/>
      <c r="G3" s="335" t="s">
        <v>39</v>
      </c>
      <c r="H3" s="335"/>
      <c r="I3" s="335"/>
      <c r="J3" s="335"/>
      <c r="K3" s="173"/>
      <c r="L3" s="352"/>
      <c r="M3" s="174"/>
    </row>
    <row r="4" spans="1:13" ht="22.5" customHeight="1" x14ac:dyDescent="0.35">
      <c r="A4" s="166"/>
      <c r="B4" s="342" t="s">
        <v>84</v>
      </c>
      <c r="C4" s="343"/>
      <c r="D4" s="343"/>
      <c r="E4" s="343"/>
      <c r="F4" s="344"/>
      <c r="G4" s="156" t="s">
        <v>30</v>
      </c>
      <c r="H4" s="156" t="s">
        <v>31</v>
      </c>
      <c r="I4" s="240" t="s">
        <v>83</v>
      </c>
      <c r="J4" s="51" t="s">
        <v>32</v>
      </c>
      <c r="K4" s="160"/>
      <c r="L4" s="352"/>
      <c r="M4" s="159"/>
    </row>
    <row r="5" spans="1:13" ht="23.25" customHeight="1" x14ac:dyDescent="0.35">
      <c r="A5" s="166"/>
      <c r="B5" s="345"/>
      <c r="C5" s="346"/>
      <c r="D5" s="346"/>
      <c r="E5" s="346"/>
      <c r="F5" s="347"/>
      <c r="G5" s="41">
        <v>850</v>
      </c>
      <c r="H5" s="41">
        <v>950</v>
      </c>
      <c r="I5" s="41">
        <v>1</v>
      </c>
      <c r="J5" s="52"/>
      <c r="K5" s="160"/>
      <c r="L5" s="352"/>
      <c r="M5" s="159"/>
    </row>
    <row r="6" spans="1:13" s="48" customFormat="1" ht="10.5" customHeight="1" x14ac:dyDescent="0.35">
      <c r="A6" s="172"/>
      <c r="B6" s="50"/>
      <c r="C6" s="50"/>
      <c r="D6" s="50"/>
      <c r="E6" s="50"/>
      <c r="F6" s="50"/>
      <c r="G6" s="50"/>
      <c r="H6" s="50"/>
      <c r="I6" s="50"/>
      <c r="J6" s="50"/>
      <c r="K6" s="173"/>
      <c r="L6" s="352"/>
      <c r="M6" s="174"/>
    </row>
    <row r="7" spans="1:13" ht="25.9" customHeight="1" x14ac:dyDescent="0.35">
      <c r="A7" s="166"/>
      <c r="B7" s="333" t="s">
        <v>46</v>
      </c>
      <c r="C7" s="333"/>
      <c r="D7" s="333"/>
      <c r="E7" s="333"/>
      <c r="F7" s="332" t="s">
        <v>44</v>
      </c>
      <c r="G7" s="239" t="s">
        <v>78</v>
      </c>
      <c r="H7" s="332" t="s">
        <v>33</v>
      </c>
      <c r="I7" s="336" t="s">
        <v>34</v>
      </c>
      <c r="J7" s="337"/>
      <c r="K7" s="160"/>
      <c r="L7" s="352"/>
      <c r="M7" s="159"/>
    </row>
    <row r="8" spans="1:13" ht="19.5" customHeight="1" x14ac:dyDescent="0.35">
      <c r="A8" s="166"/>
      <c r="B8" s="333"/>
      <c r="C8" s="333"/>
      <c r="D8" s="333"/>
      <c r="E8" s="333"/>
      <c r="F8" s="332"/>
      <c r="G8" s="51" t="s">
        <v>30</v>
      </c>
      <c r="H8" s="332"/>
      <c r="I8" s="338"/>
      <c r="J8" s="339"/>
      <c r="K8" s="160"/>
      <c r="L8" s="352"/>
      <c r="M8" s="159"/>
    </row>
    <row r="9" spans="1:13" ht="27" customHeight="1" x14ac:dyDescent="0.35">
      <c r="A9" s="166"/>
      <c r="B9" s="334" t="s">
        <v>45</v>
      </c>
      <c r="C9" s="334"/>
      <c r="D9" s="333" t="s">
        <v>101</v>
      </c>
      <c r="E9" s="333"/>
      <c r="F9" s="241"/>
      <c r="G9" s="53"/>
      <c r="H9" s="31">
        <f>IF($G$8&gt;0,G9*HLOOKUP($G$8,$G$4:$J$5,2,0),0)</f>
        <v>0</v>
      </c>
      <c r="I9" s="340"/>
      <c r="J9" s="341"/>
      <c r="K9" s="160"/>
      <c r="L9" s="352"/>
      <c r="M9" s="159"/>
    </row>
    <row r="10" spans="1:13" ht="27" customHeight="1" x14ac:dyDescent="0.35">
      <c r="A10" s="166"/>
      <c r="B10" s="334"/>
      <c r="C10" s="334"/>
      <c r="D10" s="333" t="s">
        <v>82</v>
      </c>
      <c r="E10" s="333"/>
      <c r="F10" s="241"/>
      <c r="G10" s="53"/>
      <c r="H10" s="31">
        <f>IF($G$8&gt;0,G10*HLOOKUP($G$8,$G$4:$J$5,2,0),0)</f>
        <v>0</v>
      </c>
      <c r="I10" s="340"/>
      <c r="J10" s="341"/>
      <c r="K10" s="160"/>
      <c r="L10" s="352"/>
      <c r="M10" s="159"/>
    </row>
    <row r="11" spans="1:13" x14ac:dyDescent="0.35">
      <c r="A11" s="166"/>
      <c r="B11" s="29"/>
      <c r="C11" s="29"/>
      <c r="D11" s="29"/>
      <c r="E11" s="29"/>
      <c r="F11" s="29"/>
      <c r="G11" s="29"/>
      <c r="H11" s="29"/>
      <c r="I11" s="29"/>
      <c r="J11" s="29"/>
      <c r="K11" s="160"/>
      <c r="L11" s="352"/>
      <c r="M11" s="159"/>
    </row>
    <row r="12" spans="1:13" ht="25.9" customHeight="1" x14ac:dyDescent="0.35">
      <c r="A12" s="166"/>
      <c r="B12" s="333" t="s">
        <v>47</v>
      </c>
      <c r="C12" s="333"/>
      <c r="D12" s="333"/>
      <c r="E12" s="333"/>
      <c r="F12" s="332" t="s">
        <v>44</v>
      </c>
      <c r="G12" s="234" t="s">
        <v>78</v>
      </c>
      <c r="H12" s="332" t="s">
        <v>33</v>
      </c>
      <c r="I12" s="336" t="s">
        <v>34</v>
      </c>
      <c r="J12" s="337"/>
      <c r="K12" s="160"/>
      <c r="L12" s="352"/>
      <c r="M12" s="159"/>
    </row>
    <row r="13" spans="1:13" ht="23.25" customHeight="1" x14ac:dyDescent="0.35">
      <c r="A13" s="166"/>
      <c r="B13" s="333"/>
      <c r="C13" s="333"/>
      <c r="D13" s="333"/>
      <c r="E13" s="333"/>
      <c r="F13" s="332"/>
      <c r="G13" s="51" t="s">
        <v>31</v>
      </c>
      <c r="H13" s="332"/>
      <c r="I13" s="338"/>
      <c r="J13" s="339"/>
      <c r="K13" s="160"/>
      <c r="L13" s="352"/>
      <c r="M13" s="159"/>
    </row>
    <row r="14" spans="1:13" ht="27" customHeight="1" x14ac:dyDescent="0.35">
      <c r="A14" s="166"/>
      <c r="B14" s="334" t="s">
        <v>45</v>
      </c>
      <c r="C14" s="334"/>
      <c r="D14" s="333" t="s">
        <v>101</v>
      </c>
      <c r="E14" s="333"/>
      <c r="F14" s="241"/>
      <c r="G14" s="53"/>
      <c r="H14" s="31">
        <f>IF($G$13&gt;0,G14*HLOOKUP($G$13,$G$4:$J$5,2,0),0)</f>
        <v>0</v>
      </c>
      <c r="I14" s="340"/>
      <c r="J14" s="341"/>
      <c r="K14" s="160"/>
      <c r="L14" s="352"/>
      <c r="M14" s="159"/>
    </row>
    <row r="15" spans="1:13" ht="27" customHeight="1" x14ac:dyDescent="0.35">
      <c r="A15" s="166"/>
      <c r="B15" s="334"/>
      <c r="C15" s="334"/>
      <c r="D15" s="333" t="s">
        <v>82</v>
      </c>
      <c r="E15" s="333"/>
      <c r="F15" s="241"/>
      <c r="G15" s="53"/>
      <c r="H15" s="31">
        <f>IF($G$13&gt;0,G15*HLOOKUP($G$13,$G$4:$J$5,2,0),0)</f>
        <v>0</v>
      </c>
      <c r="I15" s="340"/>
      <c r="J15" s="341"/>
      <c r="K15" s="160"/>
      <c r="L15" s="352"/>
      <c r="M15" s="159"/>
    </row>
    <row r="16" spans="1:13" ht="12.75" hidden="1" customHeight="1" x14ac:dyDescent="0.35">
      <c r="A16" s="166"/>
      <c r="B16" s="33"/>
      <c r="C16" s="33"/>
      <c r="D16" s="33"/>
      <c r="E16" s="33"/>
      <c r="F16" s="33"/>
      <c r="G16" s="33"/>
      <c r="H16" s="33"/>
      <c r="I16" s="33"/>
      <c r="J16" s="33"/>
      <c r="K16" s="35"/>
      <c r="L16" s="34"/>
      <c r="M16" s="159"/>
    </row>
    <row r="17" spans="1:14" ht="27.75" customHeight="1" x14ac:dyDescent="0.35">
      <c r="A17" s="169"/>
      <c r="B17" s="351" t="s">
        <v>50</v>
      </c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175"/>
      <c r="N17" s="32"/>
    </row>
    <row r="18" spans="1:14" ht="199.9" customHeight="1" x14ac:dyDescent="0.35">
      <c r="A18" s="166"/>
      <c r="B18" s="329"/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159"/>
    </row>
    <row r="19" spans="1:14" ht="13" x14ac:dyDescent="0.35">
      <c r="A19" s="161"/>
      <c r="B19" s="162"/>
      <c r="C19" s="162"/>
      <c r="D19" s="162"/>
      <c r="E19" s="162"/>
      <c r="F19" s="162"/>
      <c r="G19" s="170"/>
      <c r="H19" s="170"/>
      <c r="I19" s="170"/>
      <c r="J19" s="170"/>
      <c r="K19" s="170"/>
      <c r="L19" s="170"/>
      <c r="M19" s="171"/>
    </row>
    <row r="21" spans="1:14" x14ac:dyDescent="0.35">
      <c r="A21" s="29"/>
      <c r="B21" s="328"/>
      <c r="C21" s="328"/>
      <c r="D21" s="328"/>
      <c r="E21" s="328"/>
      <c r="F21" s="328"/>
      <c r="G21" s="328"/>
      <c r="H21" s="328"/>
      <c r="I21" s="328"/>
      <c r="J21" s="328"/>
      <c r="K21" s="328"/>
      <c r="L21" s="328"/>
    </row>
    <row r="22" spans="1:14" x14ac:dyDescent="0.35">
      <c r="A22" s="29"/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</row>
    <row r="23" spans="1:14" x14ac:dyDescent="0.35">
      <c r="A23" s="29"/>
      <c r="B23" s="328"/>
      <c r="C23" s="328"/>
      <c r="D23" s="328"/>
      <c r="E23" s="328"/>
      <c r="F23" s="328"/>
      <c r="G23" s="328"/>
      <c r="H23" s="328"/>
      <c r="I23" s="328"/>
      <c r="J23" s="328"/>
      <c r="K23" s="328"/>
      <c r="L23" s="328"/>
    </row>
    <row r="24" spans="1:14" x14ac:dyDescent="0.35">
      <c r="A24" s="29"/>
      <c r="B24" s="328"/>
      <c r="C24" s="328"/>
      <c r="D24" s="328"/>
      <c r="E24" s="328"/>
      <c r="F24" s="328"/>
      <c r="G24" s="328"/>
      <c r="H24" s="328"/>
      <c r="I24" s="328"/>
      <c r="J24" s="328"/>
      <c r="K24" s="328"/>
      <c r="L24" s="328"/>
    </row>
    <row r="25" spans="1:14" x14ac:dyDescent="0.35">
      <c r="A25" s="29"/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</row>
    <row r="26" spans="1:14" x14ac:dyDescent="0.35">
      <c r="A26" s="29"/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</row>
    <row r="27" spans="1:14" x14ac:dyDescent="0.35">
      <c r="A27" s="29"/>
      <c r="B27" s="328"/>
      <c r="C27" s="328"/>
      <c r="D27" s="328"/>
      <c r="E27" s="328"/>
      <c r="F27" s="328"/>
      <c r="G27" s="328"/>
      <c r="H27" s="328"/>
      <c r="I27" s="328"/>
      <c r="J27" s="328"/>
      <c r="K27" s="328"/>
      <c r="L27" s="328"/>
    </row>
    <row r="28" spans="1:14" x14ac:dyDescent="0.35">
      <c r="A28" s="29"/>
      <c r="B28" s="328"/>
      <c r="C28" s="328"/>
      <c r="D28" s="328"/>
      <c r="E28" s="328"/>
      <c r="F28" s="328"/>
      <c r="G28" s="328"/>
      <c r="H28" s="328"/>
      <c r="I28" s="328"/>
      <c r="J28" s="328"/>
      <c r="K28" s="328"/>
      <c r="L28" s="328"/>
    </row>
    <row r="29" spans="1:14" x14ac:dyDescent="0.35">
      <c r="A29" s="29"/>
      <c r="B29" s="328"/>
      <c r="C29" s="328"/>
      <c r="D29" s="328"/>
      <c r="E29" s="328"/>
      <c r="F29" s="328"/>
      <c r="G29" s="328"/>
      <c r="H29" s="328"/>
      <c r="I29" s="328"/>
      <c r="J29" s="328"/>
      <c r="K29" s="328"/>
      <c r="L29" s="328"/>
    </row>
    <row r="30" spans="1:14" x14ac:dyDescent="0.35">
      <c r="A30" s="29"/>
      <c r="B30" s="328"/>
      <c r="C30" s="328"/>
      <c r="D30" s="328"/>
      <c r="E30" s="328"/>
      <c r="F30" s="328"/>
      <c r="G30" s="328"/>
      <c r="H30" s="328"/>
      <c r="I30" s="328"/>
      <c r="J30" s="328"/>
      <c r="K30" s="328"/>
      <c r="L30" s="328"/>
    </row>
    <row r="31" spans="1:14" x14ac:dyDescent="0.35">
      <c r="A31" s="29"/>
      <c r="B31" s="328"/>
      <c r="C31" s="328"/>
      <c r="D31" s="328"/>
      <c r="E31" s="328"/>
      <c r="F31" s="328"/>
      <c r="G31" s="328"/>
      <c r="H31" s="328"/>
      <c r="I31" s="328"/>
      <c r="J31" s="328"/>
      <c r="K31" s="328"/>
      <c r="L31" s="328"/>
    </row>
    <row r="32" spans="1:14" x14ac:dyDescent="0.35">
      <c r="A32" s="29"/>
      <c r="B32" s="328"/>
      <c r="C32" s="328"/>
      <c r="D32" s="328"/>
      <c r="E32" s="328"/>
      <c r="F32" s="328"/>
      <c r="G32" s="328"/>
      <c r="H32" s="328"/>
      <c r="I32" s="328"/>
      <c r="J32" s="328"/>
      <c r="K32" s="328"/>
      <c r="L32" s="328"/>
    </row>
    <row r="33" spans="1:14" x14ac:dyDescent="0.3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4" x14ac:dyDescent="0.35">
      <c r="M34" s="29"/>
    </row>
    <row r="35" spans="1:14" x14ac:dyDescent="0.35">
      <c r="M35" s="29"/>
    </row>
    <row r="36" spans="1:14" x14ac:dyDescent="0.35">
      <c r="M36" s="48"/>
      <c r="N36" s="48"/>
    </row>
    <row r="37" spans="1:14" x14ac:dyDescent="0.35">
      <c r="M37" s="29"/>
    </row>
    <row r="38" spans="1:14" x14ac:dyDescent="0.35">
      <c r="M38" s="29"/>
    </row>
    <row r="39" spans="1:14" x14ac:dyDescent="0.35">
      <c r="M39" s="48"/>
      <c r="N39" s="48"/>
    </row>
  </sheetData>
  <sheetProtection algorithmName="SHA-512" hashValue="cJh6Kk7vEu4G2zqewjq2Fn01VVQfxGZNN4jEAFqF3SR0yIBSbcNWS9oDRkZO3iceYDRGrnaVD2gkVUWbaRXq1A==" saltValue="4mrQbdAWH0Hjv9hbie/sWw==" spinCount="100000" sheet="1" selectLockedCells="1"/>
  <mergeCells count="37">
    <mergeCell ref="B4:F5"/>
    <mergeCell ref="D15:E15"/>
    <mergeCell ref="B3:F3"/>
    <mergeCell ref="B17:L17"/>
    <mergeCell ref="I10:J10"/>
    <mergeCell ref="I12:J13"/>
    <mergeCell ref="I14:J14"/>
    <mergeCell ref="L2:L15"/>
    <mergeCell ref="B1:J1"/>
    <mergeCell ref="H7:H8"/>
    <mergeCell ref="F7:F8"/>
    <mergeCell ref="D14:E14"/>
    <mergeCell ref="B14:C15"/>
    <mergeCell ref="B9:C10"/>
    <mergeCell ref="D9:E9"/>
    <mergeCell ref="B7:E8"/>
    <mergeCell ref="D10:E10"/>
    <mergeCell ref="G3:J3"/>
    <mergeCell ref="H12:H13"/>
    <mergeCell ref="F12:F13"/>
    <mergeCell ref="B12:E13"/>
    <mergeCell ref="I7:J8"/>
    <mergeCell ref="I9:J9"/>
    <mergeCell ref="I15:J15"/>
    <mergeCell ref="B22:L22"/>
    <mergeCell ref="B23:L23"/>
    <mergeCell ref="B24:L24"/>
    <mergeCell ref="B25:L25"/>
    <mergeCell ref="B18:L18"/>
    <mergeCell ref="B21:L21"/>
    <mergeCell ref="B32:L32"/>
    <mergeCell ref="B26:L26"/>
    <mergeCell ref="B27:L27"/>
    <mergeCell ref="B28:L28"/>
    <mergeCell ref="B29:L29"/>
    <mergeCell ref="B30:L30"/>
    <mergeCell ref="B31:L31"/>
  </mergeCells>
  <dataValidations count="2">
    <dataValidation type="custom" allowBlank="1" showInputMessage="1" showErrorMessage="1" sqref="H9:H10 H14:H15" xr:uid="{00000000-0002-0000-0100-000000000000}">
      <formula1>H9</formula1>
    </dataValidation>
    <dataValidation type="list" allowBlank="1" showInputMessage="1" showErrorMessage="1" sqref="G8 G13" xr:uid="{00000000-0002-0000-0100-000001000000}">
      <formula1>$G$4:$J$4</formula1>
    </dataValidation>
  </dataValidations>
  <printOptions horizontalCentered="1"/>
  <pageMargins left="0" right="0" top="0.78740157480314965" bottom="0.78740157480314965" header="0" footer="0.39370078740157483"/>
  <pageSetup paperSize="5" scale="70" orientation="landscape" r:id="rId1"/>
  <headerFooter alignWithMargins="0">
    <oddFooter>&amp;L&amp;A - &amp;F
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B1:R31"/>
  <sheetViews>
    <sheetView showGridLines="0" topLeftCell="B9" zoomScale="80" zoomScaleNormal="80" zoomScaleSheetLayoutView="80" workbookViewId="0">
      <selection activeCell="E9" sqref="E9"/>
    </sheetView>
  </sheetViews>
  <sheetFormatPr baseColWidth="10" defaultColWidth="11.453125" defaultRowHeight="15.5" x14ac:dyDescent="0.35"/>
  <cols>
    <col min="1" max="1" width="0" style="1" hidden="1" customWidth="1"/>
    <col min="2" max="2" width="3.26953125" style="1" customWidth="1"/>
    <col min="3" max="3" width="60" style="1" customWidth="1"/>
    <col min="4" max="4" width="36.81640625" style="1" customWidth="1"/>
    <col min="5" max="5" width="21.1796875" style="10" customWidth="1"/>
    <col min="6" max="6" width="4.7265625" style="1" customWidth="1"/>
    <col min="7" max="7" width="4.54296875" style="1" customWidth="1"/>
    <col min="8" max="8" width="40.1796875" style="1" customWidth="1"/>
    <col min="9" max="9" width="4.54296875" style="1" customWidth="1"/>
    <col min="10" max="10" width="12.81640625" style="1" customWidth="1"/>
    <col min="11" max="11" width="12.26953125" style="4" hidden="1" customWidth="1"/>
    <col min="12" max="12" width="12.81640625" style="4" hidden="1" customWidth="1"/>
    <col min="13" max="13" width="13.453125" style="4" hidden="1" customWidth="1"/>
    <col min="14" max="14" width="12.1796875" style="4" hidden="1" customWidth="1"/>
    <col min="15" max="16384" width="11.453125" style="1"/>
  </cols>
  <sheetData>
    <row r="1" spans="2:18" hidden="1" x14ac:dyDescent="0.35"/>
    <row r="2" spans="2:18" hidden="1" x14ac:dyDescent="0.35"/>
    <row r="3" spans="2:18" hidden="1" x14ac:dyDescent="0.35"/>
    <row r="4" spans="2:18" hidden="1" x14ac:dyDescent="0.35"/>
    <row r="5" spans="2:18" hidden="1" x14ac:dyDescent="0.35"/>
    <row r="6" spans="2:18" ht="15" customHeight="1" x14ac:dyDescent="0.35">
      <c r="B6" s="179"/>
      <c r="C6" s="180"/>
      <c r="D6" s="180"/>
      <c r="E6" s="181"/>
      <c r="F6" s="182"/>
      <c r="G6" s="180"/>
      <c r="H6" s="180"/>
      <c r="I6" s="182"/>
      <c r="K6" s="9">
        <f>E9+E10</f>
        <v>0</v>
      </c>
      <c r="L6" s="9">
        <f>(E9+E10)*10%</f>
        <v>0</v>
      </c>
      <c r="M6" s="9">
        <f>IF(K6&gt;Hoja2!$B$15,K6-L6-400000000,0)</f>
        <v>0</v>
      </c>
      <c r="N6" s="9">
        <f>M6+L6</f>
        <v>0</v>
      </c>
    </row>
    <row r="7" spans="2:18" ht="16.5" customHeight="1" x14ac:dyDescent="0.35">
      <c r="B7" s="183"/>
      <c r="C7" s="184" t="s">
        <v>58</v>
      </c>
      <c r="D7" s="184"/>
      <c r="E7" s="185" t="s">
        <v>41</v>
      </c>
      <c r="F7" s="182"/>
      <c r="G7" s="180"/>
      <c r="H7" s="191" t="s">
        <v>19</v>
      </c>
      <c r="I7" s="182"/>
    </row>
    <row r="8" spans="2:18" ht="19.5" customHeight="1" thickBot="1" x14ac:dyDescent="0.4">
      <c r="B8" s="186"/>
      <c r="C8" s="180"/>
      <c r="D8" s="180"/>
      <c r="E8" s="181"/>
      <c r="F8" s="182"/>
      <c r="G8" s="180"/>
      <c r="H8" s="180"/>
      <c r="I8" s="182"/>
    </row>
    <row r="9" spans="2:18" ht="42" customHeight="1" x14ac:dyDescent="0.35">
      <c r="B9" s="186"/>
      <c r="C9" s="359" t="s">
        <v>103</v>
      </c>
      <c r="D9" s="304" t="s">
        <v>97</v>
      </c>
      <c r="E9" s="63">
        <v>0</v>
      </c>
      <c r="F9" s="182"/>
      <c r="G9" s="180"/>
      <c r="H9" s="357" t="str">
        <f>IF(E9+E10&gt;=50000000,"Total Item Equipamiento OK","Monto Item Equipamiento debe ser igual o mayor a $50.000.000.-")</f>
        <v>Monto Item Equipamiento debe ser igual o mayor a $50.000.000.-</v>
      </c>
      <c r="I9" s="192"/>
      <c r="O9" s="354" t="s">
        <v>104</v>
      </c>
      <c r="P9" s="355"/>
      <c r="Q9" s="355"/>
      <c r="R9" s="356"/>
    </row>
    <row r="10" spans="2:18" ht="42" customHeight="1" thickBot="1" x14ac:dyDescent="0.4">
      <c r="B10" s="186"/>
      <c r="C10" s="359"/>
      <c r="D10" s="305" t="s">
        <v>81</v>
      </c>
      <c r="E10" s="63">
        <v>0</v>
      </c>
      <c r="F10" s="182"/>
      <c r="G10" s="180"/>
      <c r="H10" s="358"/>
      <c r="I10" s="192"/>
      <c r="O10" s="360"/>
      <c r="P10" s="361"/>
      <c r="Q10" s="361"/>
      <c r="R10" s="362"/>
    </row>
    <row r="11" spans="2:18" x14ac:dyDescent="0.35">
      <c r="B11" s="179"/>
      <c r="C11" s="180"/>
      <c r="D11" s="180"/>
      <c r="E11" s="306">
        <f>SUM(E9:E10)</f>
        <v>0</v>
      </c>
      <c r="F11" s="182"/>
      <c r="G11" s="180"/>
      <c r="H11" s="180"/>
      <c r="I11" s="182"/>
    </row>
    <row r="12" spans="2:18" ht="16" thickBot="1" x14ac:dyDescent="0.4">
      <c r="B12" s="187"/>
      <c r="C12" s="189"/>
      <c r="D12" s="189"/>
      <c r="E12" s="190"/>
      <c r="F12" s="136"/>
      <c r="G12" s="189"/>
      <c r="H12" s="189"/>
      <c r="I12" s="136"/>
    </row>
    <row r="13" spans="2:18" ht="16" thickTop="1" x14ac:dyDescent="0.35">
      <c r="B13" s="193"/>
      <c r="C13" s="180"/>
      <c r="D13" s="180"/>
      <c r="E13" s="188"/>
      <c r="F13" s="182"/>
      <c r="G13" s="180"/>
      <c r="H13" s="180"/>
      <c r="I13" s="198"/>
    </row>
    <row r="14" spans="2:18" ht="16.5" customHeight="1" x14ac:dyDescent="0.35">
      <c r="B14" s="194"/>
      <c r="C14" s="195" t="s">
        <v>99</v>
      </c>
      <c r="D14" s="195"/>
      <c r="E14" s="185" t="s">
        <v>41</v>
      </c>
      <c r="F14" s="182"/>
      <c r="G14" s="180"/>
      <c r="H14" s="180"/>
      <c r="I14" s="182"/>
    </row>
    <row r="15" spans="2:18" ht="19.5" customHeight="1" x14ac:dyDescent="0.35">
      <c r="B15" s="186"/>
      <c r="C15" s="180"/>
      <c r="D15" s="180"/>
      <c r="E15" s="181"/>
      <c r="F15" s="182"/>
      <c r="G15" s="180"/>
      <c r="H15" s="180"/>
      <c r="I15" s="182"/>
    </row>
    <row r="16" spans="2:18" ht="42" customHeight="1" x14ac:dyDescent="0.35">
      <c r="B16" s="196"/>
      <c r="C16" s="363" t="s">
        <v>127</v>
      </c>
      <c r="D16" s="308" t="s">
        <v>98</v>
      </c>
      <c r="E16" s="64">
        <v>0</v>
      </c>
      <c r="F16" s="192"/>
      <c r="G16" s="199"/>
      <c r="H16" s="365" t="str">
        <f>IF($K$6=0,"",IF((E18+E19+E17+E16&gt;=$N$6)*AND($E$20=0),"Aporte Pecuniario Institución OK",IF(($K$6&gt;=50000000)*OR($K$6&lt;=Hoja2!$B$15),"Debe Ingresar, al menos, el 10% del costo del Item Equipamiento.-",IF($K$6=0,"",IF($K$6&gt;Hoja2!$B$15,"¡¡¡ Importante !!!                                      Considere que FONDEQUIP aporta un máximo de $400.000.000 por proyecto, por lo tanto, la diferencia en el ÍTEM EQUIPAMIENTO debe ser cubierta por la Institución.","")))))</f>
        <v/>
      </c>
      <c r="I16" s="192"/>
      <c r="O16" s="366" t="s">
        <v>123</v>
      </c>
      <c r="P16" s="366"/>
      <c r="Q16" s="366"/>
      <c r="R16" s="367"/>
    </row>
    <row r="17" spans="2:18" ht="42" customHeight="1" x14ac:dyDescent="0.35">
      <c r="B17" s="196"/>
      <c r="C17" s="364"/>
      <c r="D17" s="308" t="s">
        <v>14</v>
      </c>
      <c r="E17" s="64">
        <v>0</v>
      </c>
      <c r="F17" s="192"/>
      <c r="G17" s="199"/>
      <c r="H17" s="365"/>
      <c r="I17" s="192"/>
      <c r="O17" s="366"/>
      <c r="P17" s="366"/>
      <c r="Q17" s="366"/>
      <c r="R17" s="367"/>
    </row>
    <row r="18" spans="2:18" ht="42" customHeight="1" x14ac:dyDescent="0.35">
      <c r="B18" s="196"/>
      <c r="C18" s="364"/>
      <c r="D18" s="304" t="s">
        <v>97</v>
      </c>
      <c r="E18" s="64">
        <v>0</v>
      </c>
      <c r="F18" s="192"/>
      <c r="G18" s="199"/>
      <c r="H18" s="365"/>
      <c r="I18" s="192"/>
      <c r="O18" s="366"/>
      <c r="P18" s="366"/>
      <c r="Q18" s="366"/>
      <c r="R18" s="367"/>
    </row>
    <row r="19" spans="2:18" ht="42" customHeight="1" x14ac:dyDescent="0.35">
      <c r="B19" s="196"/>
      <c r="C19" s="364"/>
      <c r="D19" s="305" t="s">
        <v>81</v>
      </c>
      <c r="E19" s="64">
        <v>0</v>
      </c>
      <c r="F19" s="192"/>
      <c r="G19" s="199"/>
      <c r="H19" s="365"/>
      <c r="I19" s="192"/>
      <c r="O19" s="366"/>
      <c r="P19" s="366"/>
      <c r="Q19" s="366"/>
      <c r="R19" s="367"/>
    </row>
    <row r="20" spans="2:18" ht="14.25" customHeight="1" x14ac:dyDescent="0.35">
      <c r="B20" s="196"/>
      <c r="C20" s="180"/>
      <c r="D20" s="180" t="str">
        <f>IF(E20&gt;0,"Saldo para completar el Ap. Pecuniario"," ")</f>
        <v xml:space="preserve"> </v>
      </c>
      <c r="E20" s="307">
        <f>IF($E$11&gt;Hoja2!$B$15,$N$6-SUM($E$18:$E$19),IF(SUM($E$16:$E$19)&lt;($E$11*10%),($E$11*10%)-SUM($E$16:$E$19),0))</f>
        <v>0</v>
      </c>
      <c r="F20" s="182"/>
      <c r="G20" s="180"/>
      <c r="H20" s="180"/>
      <c r="I20" s="192"/>
    </row>
    <row r="21" spans="2:18" ht="16" thickBot="1" x14ac:dyDescent="0.4">
      <c r="B21" s="197"/>
      <c r="C21" s="189"/>
      <c r="D21" s="189"/>
      <c r="E21" s="190"/>
      <c r="F21" s="136"/>
      <c r="G21" s="189"/>
      <c r="H21" s="189"/>
      <c r="I21" s="200"/>
    </row>
    <row r="22" spans="2:18" ht="16" thickTop="1" x14ac:dyDescent="0.35">
      <c r="B22" s="193"/>
      <c r="C22" s="180"/>
      <c r="D22" s="180"/>
      <c r="E22" s="188"/>
      <c r="F22" s="182"/>
      <c r="G22" s="180"/>
      <c r="H22" s="180"/>
      <c r="I22" s="192"/>
    </row>
    <row r="23" spans="2:18" ht="18.75" customHeight="1" thickBot="1" x14ac:dyDescent="0.4">
      <c r="B23" s="193"/>
      <c r="C23" s="201" t="str">
        <f>IF(H16="Aporte Pecuniario Institución OK","APORTE DE FONDEQUIP","")</f>
        <v/>
      </c>
      <c r="D23" s="180"/>
      <c r="E23" s="188"/>
      <c r="F23" s="182"/>
      <c r="G23" s="180"/>
      <c r="H23" s="180"/>
      <c r="I23" s="192"/>
    </row>
    <row r="24" spans="2:18" ht="65.25" customHeight="1" x14ac:dyDescent="0.35">
      <c r="B24" s="193"/>
      <c r="C24" s="65" t="str">
        <f>IF(E24&gt;0,"APORTE SOLICITADO A FONDEQUIP PARA EQUIPAMIENTO",IF(E24=400000000,"FONDEQUIP puede financiar un máximo por proyecto de $400.000.000, si usted utilizó el total del financiamiento en el Item Equipamiento, no puede solicitar recursos en los siguientes Items y deben ser asumidos por la Institución",""))</f>
        <v/>
      </c>
      <c r="D24" s="242" t="str">
        <f>IF(E24&gt;0,"Equipo Principal o Plataforme y/o Accesorio(s)","")</f>
        <v/>
      </c>
      <c r="E24" s="64">
        <f>IF(AND(K6&gt;=50000000,H16="Aporte Pecuniario Institución OK"),E9+E10-E18-E19,0)</f>
        <v>0</v>
      </c>
      <c r="F24" s="182"/>
      <c r="G24" s="180"/>
      <c r="H24" s="202" t="str">
        <f>IF(OR(E24&lt;=0,(E9+E10)&lt;50000000),"",IF($E$24&gt;400000000,"El aporte solicitado supera el monto máximo a financiar FONDEQUIP, por lo tanto, debe aumentar el Aporte Pecuniario en el ítem Equipamiento.-",IF(H16="Aporte Pecuniario Institución OK","Aporte Solicitado a FONDEQUIP OK")))</f>
        <v/>
      </c>
      <c r="I24" s="182"/>
      <c r="O24" s="354" t="s">
        <v>110</v>
      </c>
      <c r="P24" s="355"/>
      <c r="Q24" s="355"/>
      <c r="R24" s="356"/>
    </row>
    <row r="25" spans="2:18" ht="26.25" customHeight="1" x14ac:dyDescent="0.35">
      <c r="B25" s="193"/>
      <c r="C25" s="180"/>
      <c r="D25" s="180"/>
      <c r="E25" s="181"/>
      <c r="F25" s="182"/>
      <c r="G25" s="180"/>
      <c r="H25" s="180"/>
      <c r="I25" s="182"/>
    </row>
    <row r="26" spans="2:18" ht="16" hidden="1" thickBot="1" x14ac:dyDescent="0.4">
      <c r="B26" s="13"/>
      <c r="C26" s="11"/>
      <c r="D26" s="11"/>
      <c r="E26" s="14"/>
      <c r="F26" s="12"/>
      <c r="G26" s="11"/>
      <c r="H26" s="11"/>
      <c r="I26" s="12"/>
      <c r="J26" s="15"/>
    </row>
    <row r="28" spans="2:18" hidden="1" x14ac:dyDescent="0.35"/>
    <row r="29" spans="2:18" ht="23.25" customHeight="1" x14ac:dyDescent="0.35">
      <c r="C29" s="3"/>
      <c r="O29" s="353" t="str">
        <f>IF(H24="Aporte Solicitado a CONICYT OK","Pase a la siguiente Hoja →    II.- Traslados, Inst. Operación","")</f>
        <v/>
      </c>
      <c r="P29" s="353"/>
      <c r="Q29" s="353"/>
      <c r="R29" s="353"/>
    </row>
    <row r="30" spans="2:18" ht="15" customHeight="1" x14ac:dyDescent="0.35">
      <c r="O30" s="353"/>
      <c r="P30" s="353"/>
      <c r="Q30" s="353"/>
      <c r="R30" s="353"/>
    </row>
    <row r="31" spans="2:18" ht="15" customHeight="1" x14ac:dyDescent="0.35">
      <c r="O31" s="353"/>
      <c r="P31" s="353"/>
      <c r="Q31" s="353"/>
      <c r="R31" s="353"/>
    </row>
  </sheetData>
  <sheetProtection algorithmName="SHA-512" hashValue="0VNRI4gryCVxkh0rQcCQCHq3eLgkiTWCWOw5NakJM0BUcP5qQgsN54XdcfWLV3mWXUmc6m0PlATphPevCdJbag==" saltValue="rQQJVUDcnd2q9IZg6MBqLg==" spinCount="100000" sheet="1" selectLockedCells="1"/>
  <mergeCells count="8">
    <mergeCell ref="O29:R31"/>
    <mergeCell ref="O24:R24"/>
    <mergeCell ref="H9:H10"/>
    <mergeCell ref="C9:C10"/>
    <mergeCell ref="O9:R10"/>
    <mergeCell ref="C16:C19"/>
    <mergeCell ref="H16:H19"/>
    <mergeCell ref="O16:R19"/>
  </mergeCells>
  <conditionalFormatting sqref="I20:I21">
    <cfRule type="expression" dxfId="112" priority="80" stopIfTrue="1">
      <formula>(#REF!+#REF!=0)</formula>
    </cfRule>
    <cfRule type="containsText" dxfId="111" priority="81" stopIfTrue="1" operator="containsText" text="Ingrese Su aporte">
      <formula>NOT(ISERROR(SEARCH("Ingrese Su aporte",I20)))</formula>
    </cfRule>
  </conditionalFormatting>
  <conditionalFormatting sqref="I23">
    <cfRule type="expression" dxfId="110" priority="84" stopIfTrue="1">
      <formula>(#REF!+#REF!=0)</formula>
    </cfRule>
    <cfRule type="containsText" dxfId="109" priority="85" stopIfTrue="1" operator="containsText" text="Ingrese Su aporte">
      <formula>NOT(ISERROR(SEARCH("Ingrese Su aporte",I23)))</formula>
    </cfRule>
  </conditionalFormatting>
  <conditionalFormatting sqref="H24">
    <cfRule type="containsText" dxfId="108" priority="2" stopIfTrue="1" operator="containsText" text="Debe aumentar">
      <formula>NOT(ISERROR(SEARCH("Debe aumentar",H24)))</formula>
    </cfRule>
    <cfRule type="containsText" dxfId="107" priority="4" stopIfTrue="1" operator="containsText" text="OK">
      <formula>NOT(ISERROR(SEARCH("OK",H24)))</formula>
    </cfRule>
  </conditionalFormatting>
  <conditionalFormatting sqref="D24">
    <cfRule type="containsText" dxfId="106" priority="27" operator="containsText" text="&quot;&quot;">
      <formula>NOT(ISERROR(SEARCH("""""",D24)))</formula>
    </cfRule>
    <cfRule type="containsText" dxfId="105" priority="28" operator="containsText" text="Equipo Principal">
      <formula>NOT(ISERROR(SEARCH("Equipo Principal",D24)))</formula>
    </cfRule>
  </conditionalFormatting>
  <conditionalFormatting sqref="C24">
    <cfRule type="containsText" dxfId="104" priority="26" operator="containsText" text="APORTE SOLICITADO A FONDEQUIP">
      <formula>NOT(ISERROR(SEARCH("APORTE SOLICITADO A FONDEQUIP",C24)))</formula>
    </cfRule>
  </conditionalFormatting>
  <conditionalFormatting sqref="I22">
    <cfRule type="expression" dxfId="103" priority="90" stopIfTrue="1">
      <formula>(#REF!+#REF!=0)</formula>
    </cfRule>
    <cfRule type="containsText" dxfId="102" priority="91" stopIfTrue="1" operator="containsText" text="Ingrese Su aporte">
      <formula>NOT(ISERROR(SEARCH("Ingrese Su aporte",I22)))</formula>
    </cfRule>
  </conditionalFormatting>
  <conditionalFormatting sqref="O29:R31">
    <cfRule type="cellIs" dxfId="101" priority="14" stopIfTrue="1" operator="equal">
      <formula>"Aporte Solicitado a CONICYT OK"</formula>
    </cfRule>
  </conditionalFormatting>
  <conditionalFormatting sqref="E20">
    <cfRule type="cellIs" dxfId="100" priority="1" stopIfTrue="1" operator="lessThan">
      <formula>0</formula>
    </cfRule>
    <cfRule type="cellIs" dxfId="99" priority="12" stopIfTrue="1" operator="equal">
      <formula>0</formula>
    </cfRule>
    <cfRule type="cellIs" dxfId="98" priority="13" stopIfTrue="1" operator="notEqual">
      <formula>0</formula>
    </cfRule>
  </conditionalFormatting>
  <conditionalFormatting sqref="D20">
    <cfRule type="containsText" dxfId="97" priority="11" stopIfTrue="1" operator="containsText" text="Saldo">
      <formula>NOT(ISERROR(SEARCH("Saldo",D20)))</formula>
    </cfRule>
  </conditionalFormatting>
  <conditionalFormatting sqref="E24">
    <cfRule type="cellIs" dxfId="96" priority="10" stopIfTrue="1" operator="equal">
      <formula>0</formula>
    </cfRule>
  </conditionalFormatting>
  <conditionalFormatting sqref="H9:H10">
    <cfRule type="containsText" dxfId="95" priority="8" stopIfTrue="1" operator="containsText" text="OK">
      <formula>NOT(ISERROR(SEARCH("OK",H9)))</formula>
    </cfRule>
    <cfRule type="containsText" dxfId="94" priority="9" stopIfTrue="1" operator="containsText" text="Monto Item Equipamiento">
      <formula>NOT(ISERROR(SEARCH("Monto Item Equipamiento",H9)))</formula>
    </cfRule>
  </conditionalFormatting>
  <conditionalFormatting sqref="H16">
    <cfRule type="containsText" dxfId="93" priority="5" stopIfTrue="1" operator="containsText" text="Considere que FONDEQUIP">
      <formula>NOT(ISERROR(SEARCH("Considere que FONDEQUIP",H16)))</formula>
    </cfRule>
    <cfRule type="containsText" dxfId="92" priority="6" stopIfTrue="1" operator="containsText" text="Debe Ingresar, al menos, el 10%">
      <formula>NOT(ISERROR(SEARCH("Debe Ingresar, al menos, el 10%",H16)))</formula>
    </cfRule>
    <cfRule type="containsText" dxfId="91" priority="7" stopIfTrue="1" operator="containsText" text="OK">
      <formula>NOT(ISERROR(SEARCH("OK",H16)))</formula>
    </cfRule>
  </conditionalFormatting>
  <dataValidations count="1">
    <dataValidation errorStyle="warning" operator="greaterThanOrEqual" allowBlank="1" showInputMessage="1" errorTitle="IMPORTANTE" error="Debe Ingresar, al menos, el 10% del costo del Item Equipamiento.-_x000a_" sqref="E16:E19" xr:uid="{00000000-0002-0000-0200-000000000000}"/>
  </dataValidations>
  <printOptions horizontalCentered="1"/>
  <pageMargins left="0" right="0" top="0.78740157480314965" bottom="0.78740157480314965" header="0" footer="0.59055118110236227"/>
  <pageSetup scale="75" orientation="landscape" r:id="rId1"/>
  <headerFooter alignWithMargins="0">
    <oddFooter>&amp;L&amp;A - &amp;F
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T33"/>
  <sheetViews>
    <sheetView showGridLines="0" topLeftCell="C2" zoomScale="90" zoomScaleNormal="90" zoomScaleSheetLayoutView="87" workbookViewId="0">
      <selection activeCell="G14" sqref="G14:G15"/>
    </sheetView>
  </sheetViews>
  <sheetFormatPr baseColWidth="10" defaultColWidth="11.453125" defaultRowHeight="14" x14ac:dyDescent="0.35"/>
  <cols>
    <col min="1" max="1" width="1.7265625" style="1" hidden="1" customWidth="1"/>
    <col min="2" max="2" width="31.7265625" style="1" hidden="1" customWidth="1"/>
    <col min="3" max="3" width="3.26953125" style="1" customWidth="1"/>
    <col min="4" max="4" width="58.7265625" style="1" customWidth="1"/>
    <col min="5" max="7" width="26.54296875" style="1" customWidth="1"/>
    <col min="8" max="8" width="3.1796875" style="1" customWidth="1"/>
    <col min="9" max="9" width="29.7265625" style="1" customWidth="1"/>
    <col min="10" max="10" width="3.7265625" style="1" customWidth="1"/>
    <col min="11" max="11" width="14.81640625" style="4" customWidth="1"/>
    <col min="12" max="14" width="11.453125" style="4"/>
    <col min="15" max="15" width="11.453125" style="1"/>
    <col min="16" max="21" width="0" style="1" hidden="1" customWidth="1"/>
    <col min="22" max="16384" width="11.453125" style="1"/>
  </cols>
  <sheetData>
    <row r="1" spans="1:15" ht="39" hidden="1" customHeight="1" x14ac:dyDescent="0.35"/>
    <row r="2" spans="1:15" ht="24" customHeight="1" thickBot="1" x14ac:dyDescent="0.4">
      <c r="A2" s="19"/>
      <c r="B2" s="19"/>
      <c r="C2" s="219"/>
      <c r="D2" s="368" t="s">
        <v>105</v>
      </c>
      <c r="E2" s="368"/>
      <c r="F2" s="368"/>
      <c r="G2" s="368"/>
      <c r="H2" s="368"/>
      <c r="I2" s="369"/>
    </row>
    <row r="3" spans="1:15" ht="6.75" customHeight="1" thickTop="1" thickBot="1" x14ac:dyDescent="0.4">
      <c r="A3" s="19"/>
      <c r="B3" s="19"/>
      <c r="C3" s="220"/>
      <c r="D3" s="203"/>
      <c r="E3" s="203"/>
      <c r="F3" s="203"/>
      <c r="G3" s="203"/>
      <c r="H3" s="203"/>
      <c r="I3" s="221"/>
      <c r="J3" s="21"/>
    </row>
    <row r="4" spans="1:15" ht="9.75" hidden="1" customHeight="1" thickBot="1" x14ac:dyDescent="0.4">
      <c r="A4" s="19"/>
      <c r="B4" s="19"/>
      <c r="C4" s="18"/>
      <c r="D4" s="20"/>
      <c r="E4" s="2"/>
      <c r="F4" s="2"/>
      <c r="G4" s="2"/>
      <c r="H4" s="2"/>
      <c r="I4" s="17"/>
    </row>
    <row r="5" spans="1:15" ht="30.75" customHeight="1" thickTop="1" thickBot="1" x14ac:dyDescent="0.4">
      <c r="A5" s="19"/>
      <c r="B5" s="19"/>
      <c r="C5" s="218"/>
      <c r="D5" s="135"/>
      <c r="E5" s="382" t="s">
        <v>109</v>
      </c>
      <c r="F5" s="375" t="s">
        <v>117</v>
      </c>
      <c r="G5" s="376"/>
      <c r="H5" s="179"/>
      <c r="I5" s="204"/>
      <c r="J5" s="2"/>
      <c r="K5" s="385" t="s">
        <v>42</v>
      </c>
      <c r="L5" s="386"/>
      <c r="M5" s="386"/>
      <c r="N5" s="386"/>
    </row>
    <row r="6" spans="1:15" ht="25.15" customHeight="1" thickTop="1" thickBot="1" x14ac:dyDescent="0.4">
      <c r="A6" s="19"/>
      <c r="B6" s="19"/>
      <c r="C6" s="218"/>
      <c r="D6" s="136"/>
      <c r="E6" s="383"/>
      <c r="F6" s="137" t="s">
        <v>16</v>
      </c>
      <c r="G6" s="235" t="s">
        <v>17</v>
      </c>
      <c r="H6" s="180"/>
      <c r="I6" s="204"/>
      <c r="K6" s="384" t="s">
        <v>114</v>
      </c>
      <c r="L6" s="384"/>
      <c r="M6" s="384"/>
      <c r="N6" s="384"/>
      <c r="O6" s="22"/>
    </row>
    <row r="7" spans="1:15" ht="33.75" customHeight="1" thickTop="1" thickBot="1" x14ac:dyDescent="0.4">
      <c r="A7" s="19"/>
      <c r="B7" s="19"/>
      <c r="C7" s="222"/>
      <c r="D7" s="67" t="s">
        <v>101</v>
      </c>
      <c r="E7" s="66">
        <f>+'I.- ITEM EQUIPAMIENTO'!E9-'I.- ITEM EQUIPAMIENTO'!E18</f>
        <v>0</v>
      </c>
      <c r="F7" s="66">
        <f>+'I.- ITEM EQUIPAMIENTO'!$E$18</f>
        <v>0</v>
      </c>
      <c r="G7" s="370" t="s">
        <v>18</v>
      </c>
      <c r="H7" s="180"/>
      <c r="I7" s="204"/>
      <c r="K7" s="384"/>
      <c r="L7" s="384"/>
      <c r="M7" s="384"/>
      <c r="N7" s="384"/>
      <c r="O7" s="22"/>
    </row>
    <row r="8" spans="1:15" ht="33.75" customHeight="1" thickTop="1" thickBot="1" x14ac:dyDescent="0.4">
      <c r="A8" s="19"/>
      <c r="B8" s="19"/>
      <c r="C8" s="222"/>
      <c r="D8" s="69" t="s">
        <v>68</v>
      </c>
      <c r="E8" s="107">
        <f>+'I.- ITEM EQUIPAMIENTO'!E10-'I.- ITEM EQUIPAMIENTO'!E19</f>
        <v>0</v>
      </c>
      <c r="F8" s="107">
        <f>+'I.- ITEM EQUIPAMIENTO'!$E$19</f>
        <v>0</v>
      </c>
      <c r="G8" s="371"/>
      <c r="H8" s="180"/>
      <c r="I8" s="204"/>
      <c r="K8" s="384"/>
      <c r="L8" s="384"/>
      <c r="M8" s="384"/>
      <c r="N8" s="384"/>
      <c r="O8" s="22"/>
    </row>
    <row r="9" spans="1:15" ht="37.5" customHeight="1" thickTop="1" x14ac:dyDescent="0.35">
      <c r="A9" s="19"/>
      <c r="B9" s="19"/>
      <c r="C9" s="377"/>
      <c r="D9" s="67" t="s">
        <v>8</v>
      </c>
      <c r="E9" s="68">
        <v>0</v>
      </c>
      <c r="F9" s="68">
        <v>0</v>
      </c>
      <c r="G9" s="372"/>
      <c r="H9" s="205"/>
      <c r="I9" s="204"/>
      <c r="K9" s="384" t="s">
        <v>115</v>
      </c>
      <c r="L9" s="384"/>
      <c r="M9" s="384"/>
      <c r="N9" s="384"/>
      <c r="O9" s="22"/>
    </row>
    <row r="10" spans="1:15" ht="36.75" customHeight="1" x14ac:dyDescent="0.35">
      <c r="A10" s="19"/>
      <c r="B10" s="19"/>
      <c r="C10" s="377"/>
      <c r="D10" s="69" t="s">
        <v>9</v>
      </c>
      <c r="E10" s="68">
        <v>0</v>
      </c>
      <c r="F10" s="68">
        <v>0</v>
      </c>
      <c r="G10" s="72">
        <v>0</v>
      </c>
      <c r="H10" s="205"/>
      <c r="I10" s="204"/>
      <c r="K10" s="384"/>
      <c r="L10" s="384"/>
      <c r="M10" s="384"/>
      <c r="N10" s="384"/>
    </row>
    <row r="11" spans="1:15" ht="36.75" customHeight="1" x14ac:dyDescent="0.35">
      <c r="A11" s="19"/>
      <c r="B11" s="19"/>
      <c r="C11" s="377"/>
      <c r="D11" s="67" t="s">
        <v>10</v>
      </c>
      <c r="E11" s="68">
        <v>0</v>
      </c>
      <c r="F11" s="68">
        <v>0</v>
      </c>
      <c r="G11" s="73">
        <v>0</v>
      </c>
      <c r="H11" s="205"/>
      <c r="I11" s="204"/>
      <c r="K11" s="384" t="s">
        <v>43</v>
      </c>
      <c r="L11" s="384"/>
      <c r="M11" s="384"/>
      <c r="N11" s="384"/>
    </row>
    <row r="12" spans="1:15" ht="36.75" customHeight="1" thickBot="1" x14ac:dyDescent="0.4">
      <c r="A12" s="19"/>
      <c r="B12" s="19"/>
      <c r="C12" s="377"/>
      <c r="D12" s="70" t="s">
        <v>11</v>
      </c>
      <c r="E12" s="71">
        <v>0</v>
      </c>
      <c r="F12" s="71">
        <v>0</v>
      </c>
      <c r="G12" s="74">
        <v>0</v>
      </c>
      <c r="H12" s="180"/>
      <c r="I12" s="250" t="str">
        <f>IF(E12+F12+G12=0,"Este Sub-Item debe Contemplar Financiamiento","")</f>
        <v>Este Sub-Item debe Contemplar Financiamiento</v>
      </c>
      <c r="K12" s="384"/>
      <c r="L12" s="384"/>
      <c r="M12" s="384"/>
      <c r="N12" s="384"/>
    </row>
    <row r="13" spans="1:15" ht="15.75" customHeight="1" thickBot="1" x14ac:dyDescent="0.4">
      <c r="A13" s="19"/>
      <c r="B13" s="19"/>
      <c r="C13" s="218"/>
      <c r="D13" s="180"/>
      <c r="E13" s="206"/>
      <c r="F13" s="207"/>
      <c r="G13" s="208"/>
      <c r="H13" s="180"/>
      <c r="I13" s="204"/>
      <c r="K13" s="384" t="s">
        <v>116</v>
      </c>
      <c r="L13" s="384"/>
      <c r="M13" s="384"/>
      <c r="N13" s="384"/>
    </row>
    <row r="14" spans="1:15" ht="36.75" customHeight="1" x14ac:dyDescent="0.35">
      <c r="A14" s="19"/>
      <c r="B14" s="19"/>
      <c r="C14" s="378"/>
      <c r="D14" s="75" t="s">
        <v>14</v>
      </c>
      <c r="E14" s="373" t="s">
        <v>18</v>
      </c>
      <c r="F14" s="309">
        <f>+'I.- ITEM EQUIPAMIENTO'!$E$17</f>
        <v>0</v>
      </c>
      <c r="G14" s="72">
        <v>0</v>
      </c>
      <c r="H14" s="180"/>
      <c r="I14" s="204"/>
      <c r="J14" s="16"/>
      <c r="K14" s="384"/>
      <c r="L14" s="384"/>
      <c r="M14" s="384"/>
      <c r="N14" s="384"/>
    </row>
    <row r="15" spans="1:15" ht="36.75" customHeight="1" thickBot="1" x14ac:dyDescent="0.4">
      <c r="A15" s="19"/>
      <c r="B15" s="19"/>
      <c r="C15" s="378"/>
      <c r="D15" s="76" t="s">
        <v>15</v>
      </c>
      <c r="E15" s="374"/>
      <c r="F15" s="310">
        <f>+'I.- ITEM EQUIPAMIENTO'!$E$16</f>
        <v>0</v>
      </c>
      <c r="G15" s="77">
        <v>0</v>
      </c>
      <c r="H15" s="180"/>
      <c r="I15" s="209"/>
      <c r="J15" s="2"/>
      <c r="K15" s="384"/>
      <c r="L15" s="384"/>
      <c r="M15" s="384"/>
      <c r="N15" s="384"/>
    </row>
    <row r="16" spans="1:15" ht="15.75" customHeight="1" thickTop="1" x14ac:dyDescent="0.35">
      <c r="A16" s="19"/>
      <c r="B16" s="19"/>
      <c r="C16" s="218"/>
      <c r="D16" s="180"/>
      <c r="E16" s="212"/>
      <c r="F16" s="213"/>
      <c r="G16" s="214"/>
      <c r="H16" s="180"/>
      <c r="I16" s="204"/>
    </row>
    <row r="17" spans="1:20" ht="112.5" customHeight="1" x14ac:dyDescent="0.35">
      <c r="A17" s="19"/>
      <c r="B17" s="19"/>
      <c r="C17" s="218"/>
      <c r="D17" s="215" t="str">
        <f>IF(E22+F22+G22=0,"","VERIFICACION DE APORTES")</f>
        <v/>
      </c>
      <c r="E17" s="216" t="str">
        <f>IF(OR(E22=0,(E7+E8)&lt;50000000),"",IF(SUM(E9:E12)&gt;((E7+E8)*0.5),"Total Item B.- Traslados e Instalación no puede ser Mayor al 50% del Item A.- Equipamiento.-",IF(SUM(E7:E12)&lt;=400000000,"Aporte Solicitado a FONDEQUIP OK",IF(SUM(E7:E12)&gt;400000000,"Monto solicitado a FONDEQUIP excede el Máximo a financiar por Proyecto",""))))</f>
        <v/>
      </c>
      <c r="F17" s="216" t="str">
        <f>IF($E$28=0,"",IF(F7+F8+F14+F15&gt;=$E$24*10%,"Aporte Pecuniario OK","Aporte Pecuniario debe ser equivalente a, al menos, el 10% del Item Equipamiento.-"))</f>
        <v/>
      </c>
      <c r="G17" s="217" t="str">
        <f>IF($E$28=0,"",IF(SUM(G10+G11+G12+G14+G15+F7+F8+F9+F10+F11+F12+F14+F15)&gt;=$E$24*50%,"Aporte No Pecuniario OK",IF(SUM(G10+G11+G12+G14+G15+F7+F8+F9+F10+F11+F12+F14+F15)&lt;$E$24*50%,"Aporte No Pecuniario debe ser, al menos, el equivalente al porcentaje no financiado con Aporte Pecuniario para cumplir con el mínimo correspondiente al 50% del Item Equipamiento.-")))</f>
        <v/>
      </c>
      <c r="H17" s="210"/>
      <c r="I17" s="209"/>
      <c r="O17" s="2"/>
      <c r="P17" s="1">
        <f>IF(I12="Este Sub Item debe Contemplar Financiamiento",1,0)</f>
        <v>0</v>
      </c>
      <c r="Q17" s="1">
        <f>IF(E17="Aporte Solicitado a CONICYT OK",1,0)</f>
        <v>0</v>
      </c>
      <c r="R17" s="1">
        <f>IF(F17="Aporte Pecuniario Universidad OK",1,0)</f>
        <v>0</v>
      </c>
      <c r="S17" s="1">
        <f>IF(G17="Aporte No Pecuniario OK",1,0)</f>
        <v>0</v>
      </c>
      <c r="T17" s="1">
        <f>S17+R17+Q17+P17</f>
        <v>0</v>
      </c>
    </row>
    <row r="18" spans="1:20" ht="8.25" customHeight="1" thickBot="1" x14ac:dyDescent="0.4">
      <c r="A18" s="19"/>
      <c r="B18" s="19"/>
      <c r="C18" s="218"/>
      <c r="D18" s="303"/>
      <c r="E18" s="205"/>
      <c r="F18" s="180"/>
      <c r="G18" s="180"/>
      <c r="H18" s="180"/>
      <c r="I18" s="209"/>
    </row>
    <row r="19" spans="1:20" ht="39.75" customHeight="1" x14ac:dyDescent="0.35">
      <c r="A19" s="19"/>
      <c r="B19" s="19"/>
      <c r="C19" s="223"/>
      <c r="D19" s="379" t="s">
        <v>128</v>
      </c>
      <c r="E19" s="380"/>
      <c r="F19" s="380"/>
      <c r="G19" s="381"/>
      <c r="H19" s="211"/>
      <c r="I19" s="224"/>
    </row>
    <row r="20" spans="1:20" ht="14.5" x14ac:dyDescent="0.35">
      <c r="E20" s="133"/>
    </row>
    <row r="21" spans="1:20" ht="12.75" customHeight="1" x14ac:dyDescent="0.35"/>
    <row r="22" spans="1:20" s="4" customFormat="1" ht="23.25" customHeight="1" x14ac:dyDescent="0.35">
      <c r="D22" s="116" t="s">
        <v>40</v>
      </c>
      <c r="E22" s="243">
        <f>SUM(E7:E15)</f>
        <v>0</v>
      </c>
      <c r="F22" s="244">
        <f>SUM(F7:F15)</f>
        <v>0</v>
      </c>
      <c r="G22" s="245">
        <f>SUM(G7:G15)</f>
        <v>0</v>
      </c>
    </row>
    <row r="23" spans="1:20" s="4" customFormat="1" ht="23.25" customHeight="1" x14ac:dyDescent="0.35">
      <c r="E23" s="246"/>
      <c r="F23" s="246"/>
      <c r="G23" s="246"/>
    </row>
    <row r="24" spans="1:20" s="4" customFormat="1" ht="23.25" customHeight="1" x14ac:dyDescent="0.35">
      <c r="D24" s="117" t="s">
        <v>35</v>
      </c>
      <c r="E24" s="245">
        <f>'I.- ITEM EQUIPAMIENTO'!E9+'I.- ITEM EQUIPAMIENTO'!E10</f>
        <v>0</v>
      </c>
      <c r="F24" s="326" t="str">
        <f>IF(AND(E24&gt;0,E24&lt;50000000),"El Monto Mínimo debe ser $50.000.000.-"," ")</f>
        <v xml:space="preserve"> </v>
      </c>
      <c r="G24" s="246"/>
    </row>
    <row r="25" spans="1:20" s="4" customFormat="1" ht="23.25" customHeight="1" x14ac:dyDescent="0.35">
      <c r="D25" s="4" t="s">
        <v>60</v>
      </c>
      <c r="E25" s="246">
        <f>E24*0.5</f>
        <v>0</v>
      </c>
      <c r="F25" s="246"/>
      <c r="G25" s="246"/>
    </row>
    <row r="26" spans="1:20" s="4" customFormat="1" ht="26.25" customHeight="1" x14ac:dyDescent="0.35">
      <c r="D26" s="117" t="s">
        <v>36</v>
      </c>
      <c r="E26" s="245">
        <f>SUM(F22:G22)</f>
        <v>0</v>
      </c>
      <c r="F26" s="327">
        <f>+E26-E25</f>
        <v>0</v>
      </c>
      <c r="G26" s="248"/>
    </row>
    <row r="27" spans="1:20" s="4" customFormat="1" ht="26.25" customHeight="1" x14ac:dyDescent="0.35">
      <c r="E27" s="246"/>
      <c r="F27" s="246"/>
      <c r="G27" s="246"/>
    </row>
    <row r="28" spans="1:20" s="4" customFormat="1" ht="23.25" customHeight="1" x14ac:dyDescent="0.35">
      <c r="D28" s="117" t="s">
        <v>37</v>
      </c>
      <c r="E28" s="245">
        <f>'I.- ITEM EQUIPAMIENTO'!E24</f>
        <v>0</v>
      </c>
      <c r="F28" s="288">
        <f>+E28*0.5</f>
        <v>0</v>
      </c>
      <c r="G28" s="246"/>
    </row>
    <row r="29" spans="1:20" s="4" customFormat="1" ht="23.25" customHeight="1" x14ac:dyDescent="0.35">
      <c r="D29" s="4" t="s">
        <v>29</v>
      </c>
      <c r="E29" s="247">
        <f>+IF($F$28&gt;$F$29,$F$29,$F$28)</f>
        <v>0</v>
      </c>
      <c r="F29" s="288">
        <f>400000000-E28</f>
        <v>400000000</v>
      </c>
      <c r="G29" s="246"/>
    </row>
    <row r="30" spans="1:20" s="4" customFormat="1" ht="23.25" customHeight="1" x14ac:dyDescent="0.35">
      <c r="D30" s="117" t="s">
        <v>26</v>
      </c>
      <c r="E30" s="245">
        <f>SUM($E$9:$E$12)</f>
        <v>0</v>
      </c>
      <c r="F30" s="327">
        <f>+E30-E29</f>
        <v>0</v>
      </c>
      <c r="G30" s="246"/>
    </row>
    <row r="31" spans="1:20" s="4" customFormat="1" ht="27" customHeight="1" x14ac:dyDescent="0.35">
      <c r="D31" s="4" t="s">
        <v>73</v>
      </c>
      <c r="E31" s="324">
        <f>+IF(E28&gt;0,E30/E28,0)</f>
        <v>0</v>
      </c>
    </row>
    <row r="32" spans="1:20" s="4" customFormat="1" ht="12.5" x14ac:dyDescent="0.35"/>
    <row r="33" s="4" customFormat="1" ht="12.5" x14ac:dyDescent="0.35"/>
  </sheetData>
  <sheetProtection algorithmName="SHA-512" hashValue="S240GJQzN1tEeh3X2AKS5msglKh9eR0eDLTR7BVQ4imgYaHUpgFsNVKJvq2pSY4xk/v95PKm92apqWWa2Yxk+w==" saltValue="shPOaFR8zUWhX3x8I8azBg==" spinCount="100000" sheet="1" selectLockedCells="1"/>
  <mergeCells count="13">
    <mergeCell ref="D19:G19"/>
    <mergeCell ref="E5:E6"/>
    <mergeCell ref="K6:N8"/>
    <mergeCell ref="K9:N10"/>
    <mergeCell ref="K11:N12"/>
    <mergeCell ref="K13:N15"/>
    <mergeCell ref="K5:N5"/>
    <mergeCell ref="D2:I2"/>
    <mergeCell ref="G7:G9"/>
    <mergeCell ref="E14:E15"/>
    <mergeCell ref="F5:G5"/>
    <mergeCell ref="C9:C12"/>
    <mergeCell ref="C14:C15"/>
  </mergeCells>
  <conditionalFormatting sqref="F26">
    <cfRule type="cellIs" dxfId="90" priority="22" stopIfTrue="1" operator="lessThan">
      <formula>0</formula>
    </cfRule>
  </conditionalFormatting>
  <conditionalFormatting sqref="E31">
    <cfRule type="cellIs" dxfId="89" priority="21" stopIfTrue="1" operator="greaterThan">
      <formula>0.5</formula>
    </cfRule>
  </conditionalFormatting>
  <conditionalFormatting sqref="E29">
    <cfRule type="cellIs" dxfId="88" priority="12" stopIfTrue="1" operator="lessThan">
      <formula>0</formula>
    </cfRule>
  </conditionalFormatting>
  <conditionalFormatting sqref="D17">
    <cfRule type="containsText" dxfId="87" priority="11" stopIfTrue="1" operator="containsText" text="VERIFICACION ">
      <formula>NOT(ISERROR(SEARCH("VERIFICACION ",D17)))</formula>
    </cfRule>
  </conditionalFormatting>
  <conditionalFormatting sqref="E17">
    <cfRule type="containsText" dxfId="86" priority="8" stopIfTrue="1" operator="containsText" text="OK">
      <formula>NOT(ISERROR(SEARCH("OK",E17)))</formula>
    </cfRule>
    <cfRule type="containsText" dxfId="85" priority="9" stopIfTrue="1" operator="containsText" text="excede el Máximo">
      <formula>NOT(ISERROR(SEARCH("excede el Máximo",E17)))</formula>
    </cfRule>
    <cfRule type="containsText" dxfId="84" priority="10" stopIfTrue="1" operator="containsText" text="no puede ser Mayor">
      <formula>NOT(ISERROR(SEARCH("no puede ser Mayor",E17)))</formula>
    </cfRule>
  </conditionalFormatting>
  <conditionalFormatting sqref="F17">
    <cfRule type="containsText" dxfId="83" priority="6" stopIfTrue="1" operator="containsText" text="OK">
      <formula>NOT(ISERROR(SEARCH("OK",F17)))</formula>
    </cfRule>
    <cfRule type="containsText" dxfId="82" priority="7" stopIfTrue="1" operator="containsText" text="debe ser equivalente">
      <formula>NOT(ISERROR(SEARCH("debe ser equivalente",F17)))</formula>
    </cfRule>
  </conditionalFormatting>
  <conditionalFormatting sqref="G17">
    <cfRule type="containsText" dxfId="81" priority="4" stopIfTrue="1" operator="containsText" text="debe ser">
      <formula>NOT(ISERROR(SEARCH("debe ser",G17)))</formula>
    </cfRule>
    <cfRule type="containsText" dxfId="80" priority="5" stopIfTrue="1" operator="containsText" text="OK">
      <formula>NOT(ISERROR(SEARCH("OK",G17)))</formula>
    </cfRule>
  </conditionalFormatting>
  <conditionalFormatting sqref="I12">
    <cfRule type="containsText" dxfId="79" priority="3" stopIfTrue="1" operator="containsText" text="Contemplar">
      <formula>NOT(ISERROR(SEARCH("Contemplar",I12)))</formula>
    </cfRule>
  </conditionalFormatting>
  <conditionalFormatting sqref="E24">
    <cfRule type="cellIs" dxfId="78" priority="2" operator="lessThan">
      <formula>50000000</formula>
    </cfRule>
  </conditionalFormatting>
  <conditionalFormatting sqref="F30">
    <cfRule type="cellIs" dxfId="77" priority="1" stopIfTrue="1" operator="greaterThan">
      <formula>0</formula>
    </cfRule>
  </conditionalFormatting>
  <printOptions horizontalCentered="1"/>
  <pageMargins left="0" right="0" top="0.78740157480314965" bottom="0.78740157480314965" header="0" footer="0.59055118110236227"/>
  <pageSetup scale="75" orientation="landscape" r:id="rId1"/>
  <headerFooter alignWithMargins="0">
    <oddFooter>&amp;L&amp;A - &amp;F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N23"/>
  <sheetViews>
    <sheetView showGridLines="0" topLeftCell="A7" zoomScale="85" zoomScaleNormal="85" workbookViewId="0">
      <selection activeCell="F6" sqref="F6:F7"/>
    </sheetView>
  </sheetViews>
  <sheetFormatPr baseColWidth="10" defaultColWidth="11.453125" defaultRowHeight="14" x14ac:dyDescent="0.35"/>
  <cols>
    <col min="1" max="1" width="3" style="1" customWidth="1"/>
    <col min="2" max="2" width="5.1796875" style="1" customWidth="1"/>
    <col min="3" max="3" width="18.81640625" style="1" customWidth="1"/>
    <col min="4" max="4" width="41.453125" style="1" customWidth="1"/>
    <col min="5" max="8" width="30" style="1" customWidth="1"/>
    <col min="9" max="9" width="3.453125" style="1" customWidth="1"/>
    <col min="10" max="10" width="12.7265625" style="1" customWidth="1"/>
    <col min="11" max="11" width="17.453125" style="1" customWidth="1"/>
    <col min="12" max="12" width="20.453125" style="1" customWidth="1"/>
    <col min="13" max="13" width="16.54296875" style="1" customWidth="1"/>
    <col min="14" max="14" width="9.453125" style="1" customWidth="1"/>
    <col min="15" max="16384" width="11.453125" style="1"/>
  </cols>
  <sheetData>
    <row r="1" spans="1:14" ht="9" customHeight="1" x14ac:dyDescent="0.35">
      <c r="A1" s="139"/>
      <c r="B1" s="139"/>
      <c r="C1" s="139"/>
      <c r="D1" s="139"/>
      <c r="E1" s="139"/>
      <c r="F1" s="139"/>
      <c r="G1" s="139"/>
      <c r="H1" s="139"/>
      <c r="I1" s="139"/>
      <c r="J1" s="140"/>
    </row>
    <row r="2" spans="1:14" ht="28.5" customHeight="1" x14ac:dyDescent="0.35">
      <c r="A2" s="139"/>
      <c r="B2" s="387" t="s">
        <v>22</v>
      </c>
      <c r="C2" s="387"/>
      <c r="D2" s="387"/>
      <c r="E2" s="387"/>
      <c r="F2" s="387"/>
      <c r="G2" s="387"/>
      <c r="H2" s="387"/>
      <c r="I2" s="139"/>
    </row>
    <row r="3" spans="1:14" hidden="1" x14ac:dyDescent="0.35">
      <c r="A3" s="139"/>
      <c r="B3" s="388"/>
      <c r="C3" s="388"/>
      <c r="D3" s="388"/>
      <c r="E3" s="388"/>
      <c r="F3" s="388"/>
      <c r="G3" s="388"/>
      <c r="H3" s="388"/>
      <c r="I3" s="139"/>
    </row>
    <row r="4" spans="1:14" ht="9" customHeight="1" thickBot="1" x14ac:dyDescent="0.4">
      <c r="A4" s="141"/>
      <c r="B4" s="393"/>
      <c r="C4" s="394"/>
      <c r="D4" s="394"/>
      <c r="E4" s="394"/>
      <c r="F4" s="394"/>
      <c r="G4" s="394"/>
      <c r="H4" s="394"/>
      <c r="I4" s="142"/>
      <c r="J4" s="143"/>
      <c r="K4" s="143"/>
      <c r="L4" s="143"/>
    </row>
    <row r="5" spans="1:14" ht="13.5" hidden="1" customHeight="1" thickBot="1" x14ac:dyDescent="0.4">
      <c r="A5" s="141"/>
      <c r="B5" s="141"/>
      <c r="C5" s="142"/>
      <c r="D5" s="142"/>
      <c r="E5" s="141"/>
      <c r="F5" s="141"/>
      <c r="G5" s="141"/>
      <c r="H5" s="144"/>
      <c r="I5" s="141"/>
      <c r="J5" s="145"/>
      <c r="K5" s="145"/>
      <c r="L5" s="143"/>
    </row>
    <row r="6" spans="1:14" ht="28.9" customHeight="1" thickBot="1" x14ac:dyDescent="0.4">
      <c r="A6" s="141"/>
      <c r="B6" s="398" t="s">
        <v>106</v>
      </c>
      <c r="C6" s="399"/>
      <c r="D6" s="400"/>
      <c r="E6" s="396" t="s">
        <v>27</v>
      </c>
      <c r="F6" s="389" t="s">
        <v>108</v>
      </c>
      <c r="G6" s="389" t="s">
        <v>124</v>
      </c>
      <c r="H6" s="395"/>
      <c r="I6" s="23"/>
      <c r="J6" s="145"/>
      <c r="K6" s="145"/>
      <c r="L6" s="145"/>
      <c r="M6" s="145"/>
      <c r="N6" s="145"/>
    </row>
    <row r="7" spans="1:14" ht="25.5" customHeight="1" x14ac:dyDescent="0.35">
      <c r="A7" s="144"/>
      <c r="B7" s="404" t="s">
        <v>0</v>
      </c>
      <c r="C7" s="389"/>
      <c r="D7" s="249" t="s">
        <v>1</v>
      </c>
      <c r="E7" s="397"/>
      <c r="F7" s="390"/>
      <c r="G7" s="236" t="s">
        <v>2</v>
      </c>
      <c r="H7" s="237" t="s">
        <v>3</v>
      </c>
      <c r="I7" s="23"/>
      <c r="J7" s="145"/>
      <c r="K7" s="145"/>
      <c r="L7" s="145"/>
      <c r="M7" s="145"/>
      <c r="N7" s="145"/>
    </row>
    <row r="8" spans="1:14" s="4" customFormat="1" ht="39.75" customHeight="1" x14ac:dyDescent="0.35">
      <c r="A8" s="146"/>
      <c r="B8" s="401" t="s">
        <v>4</v>
      </c>
      <c r="C8" s="402" t="s">
        <v>5</v>
      </c>
      <c r="D8" s="312" t="s">
        <v>101</v>
      </c>
      <c r="E8" s="319">
        <f>F8+G8</f>
        <v>0</v>
      </c>
      <c r="F8" s="315">
        <f>+'II TRASLADOS , INST. OPERACION'!E7</f>
        <v>0</v>
      </c>
      <c r="G8" s="108">
        <f>+'II TRASLADOS , INST. OPERACION'!F7</f>
        <v>0</v>
      </c>
      <c r="H8" s="109"/>
      <c r="I8" s="24"/>
      <c r="J8" s="130"/>
      <c r="K8" s="138"/>
      <c r="L8" s="130"/>
      <c r="M8" s="130"/>
      <c r="N8" s="130"/>
    </row>
    <row r="9" spans="1:14" s="4" customFormat="1" ht="39.75" customHeight="1" x14ac:dyDescent="0.35">
      <c r="A9" s="146"/>
      <c r="B9" s="391"/>
      <c r="C9" s="403"/>
      <c r="D9" s="313" t="s">
        <v>82</v>
      </c>
      <c r="E9" s="320">
        <f>F9+G9</f>
        <v>0</v>
      </c>
      <c r="F9" s="316">
        <f>+'II TRASLADOS , INST. OPERACION'!E8</f>
        <v>0</v>
      </c>
      <c r="G9" s="108">
        <f>+'II TRASLADOS , INST. OPERACION'!F8</f>
        <v>0</v>
      </c>
      <c r="H9" s="44"/>
      <c r="I9" s="24"/>
      <c r="J9" s="130"/>
      <c r="K9" s="147"/>
      <c r="L9" s="130"/>
      <c r="M9" s="130"/>
      <c r="N9" s="130"/>
    </row>
    <row r="10" spans="1:14" s="4" customFormat="1" ht="39.75" customHeight="1" x14ac:dyDescent="0.35">
      <c r="A10" s="146"/>
      <c r="B10" s="391" t="s">
        <v>7</v>
      </c>
      <c r="C10" s="403" t="s">
        <v>21</v>
      </c>
      <c r="D10" s="313" t="s">
        <v>8</v>
      </c>
      <c r="E10" s="320">
        <f>F10+G10</f>
        <v>0</v>
      </c>
      <c r="F10" s="316">
        <f>'II TRASLADOS , INST. OPERACION'!E9</f>
        <v>0</v>
      </c>
      <c r="G10" s="108">
        <f>+'II TRASLADOS , INST. OPERACION'!F9</f>
        <v>0</v>
      </c>
      <c r="H10" s="44"/>
      <c r="I10" s="24"/>
      <c r="J10" s="130"/>
      <c r="K10" s="148"/>
      <c r="L10" s="130"/>
      <c r="M10" s="130"/>
      <c r="N10" s="130"/>
    </row>
    <row r="11" spans="1:14" s="4" customFormat="1" ht="39.75" customHeight="1" x14ac:dyDescent="0.35">
      <c r="A11" s="146"/>
      <c r="B11" s="391"/>
      <c r="C11" s="403"/>
      <c r="D11" s="313" t="s">
        <v>9</v>
      </c>
      <c r="E11" s="320">
        <f>F11+G11+H11</f>
        <v>0</v>
      </c>
      <c r="F11" s="316">
        <f>'II TRASLADOS , INST. OPERACION'!E10</f>
        <v>0</v>
      </c>
      <c r="G11" s="108">
        <f>+'II TRASLADOS , INST. OPERACION'!F10</f>
        <v>0</v>
      </c>
      <c r="H11" s="78">
        <f>'II TRASLADOS , INST. OPERACION'!G10</f>
        <v>0</v>
      </c>
      <c r="I11" s="24"/>
      <c r="J11" s="130"/>
      <c r="K11" s="130"/>
      <c r="L11" s="130"/>
      <c r="M11" s="130"/>
      <c r="N11" s="130"/>
    </row>
    <row r="12" spans="1:14" s="4" customFormat="1" ht="39.75" customHeight="1" x14ac:dyDescent="0.35">
      <c r="A12" s="146"/>
      <c r="B12" s="391"/>
      <c r="C12" s="403"/>
      <c r="D12" s="313" t="s">
        <v>10</v>
      </c>
      <c r="E12" s="320">
        <f>+F12+G12+H12</f>
        <v>0</v>
      </c>
      <c r="F12" s="316">
        <f>'II TRASLADOS , INST. OPERACION'!E11</f>
        <v>0</v>
      </c>
      <c r="G12" s="108">
        <f>+'II TRASLADOS , INST. OPERACION'!F11</f>
        <v>0</v>
      </c>
      <c r="H12" s="78">
        <f>'II TRASLADOS , INST. OPERACION'!G11</f>
        <v>0</v>
      </c>
      <c r="I12" s="24"/>
      <c r="J12" s="408" t="str">
        <f>IF(F12="","No puede tener celdas vacías",IF(F13="","No puede tener celdas vacías",IF(G12="","No puede tener celdas vacías",IF(G13="","No puede tener celdas vacías",IF(H11="","No puede tener celdas vacías",IF(H12="","No puede tener celdas vacías",IF(H13="","No puede tener celdas vacías","")))))))</f>
        <v/>
      </c>
      <c r="K12" s="408"/>
      <c r="L12" s="48"/>
    </row>
    <row r="13" spans="1:14" s="4" customFormat="1" ht="39.75" customHeight="1" x14ac:dyDescent="0.35">
      <c r="A13" s="146"/>
      <c r="B13" s="391"/>
      <c r="C13" s="403"/>
      <c r="D13" s="313" t="s">
        <v>11</v>
      </c>
      <c r="E13" s="321" t="str">
        <f>IF(SUM(F13+G13+H13)=0,"Este Sub Item debe contemplar Financiamiento",SUM(F13:H13))</f>
        <v>Este Sub Item debe contemplar Financiamiento</v>
      </c>
      <c r="F13" s="316">
        <f>'II TRASLADOS , INST. OPERACION'!E12</f>
        <v>0</v>
      </c>
      <c r="G13" s="108">
        <f>+'II TRASLADOS , INST. OPERACION'!F12</f>
        <v>0</v>
      </c>
      <c r="H13" s="78">
        <f>'II TRASLADOS , INST. OPERACION'!G12</f>
        <v>0</v>
      </c>
      <c r="I13" s="24"/>
      <c r="J13" s="408"/>
      <c r="K13" s="408"/>
      <c r="L13" s="48"/>
    </row>
    <row r="14" spans="1:14" s="4" customFormat="1" ht="34.5" customHeight="1" x14ac:dyDescent="0.35">
      <c r="A14" s="146"/>
      <c r="B14" s="391" t="s">
        <v>12</v>
      </c>
      <c r="C14" s="403" t="s">
        <v>13</v>
      </c>
      <c r="D14" s="313" t="s">
        <v>14</v>
      </c>
      <c r="E14" s="322">
        <f>G14+H14</f>
        <v>0</v>
      </c>
      <c r="F14" s="317"/>
      <c r="G14" s="108">
        <f>+'II TRASLADOS , INST. OPERACION'!F14</f>
        <v>0</v>
      </c>
      <c r="H14" s="78">
        <f>+'II TRASLADOS , INST. OPERACION'!G14</f>
        <v>0</v>
      </c>
      <c r="I14" s="24"/>
      <c r="J14" s="409" t="str">
        <f>IF(G14="","No puede tener celdas vacías",IF(G15="","No puede tener celdas vacías",IF(H14="","No puede tener celdas vacías",IF(H15="","No puede tener celdas vacías",""))))</f>
        <v/>
      </c>
      <c r="K14" s="409"/>
      <c r="L14" s="48"/>
    </row>
    <row r="15" spans="1:14" s="4" customFormat="1" ht="36" customHeight="1" thickBot="1" x14ac:dyDescent="0.4">
      <c r="A15" s="146"/>
      <c r="B15" s="392"/>
      <c r="C15" s="407"/>
      <c r="D15" s="314" t="s">
        <v>15</v>
      </c>
      <c r="E15" s="323">
        <f>+G15+H15</f>
        <v>0</v>
      </c>
      <c r="F15" s="318"/>
      <c r="G15" s="251">
        <f>+'II TRASLADOS , INST. OPERACION'!F15</f>
        <v>0</v>
      </c>
      <c r="H15" s="79">
        <f>'II TRASLADOS , INST. OPERACION'!G15</f>
        <v>0</v>
      </c>
      <c r="I15" s="24"/>
      <c r="J15" s="409"/>
      <c r="K15" s="409"/>
      <c r="L15" s="48"/>
    </row>
    <row r="16" spans="1:14" s="4" customFormat="1" ht="98.5" customHeight="1" thickBot="1" x14ac:dyDescent="0.4">
      <c r="A16" s="129"/>
      <c r="B16" s="405" t="s">
        <v>23</v>
      </c>
      <c r="C16" s="406"/>
      <c r="D16" s="311" t="s">
        <v>38</v>
      </c>
      <c r="E16" s="225" t="str">
        <f>IF(SUM(F8:F9)&lt;50000000,"El Monto Mínimo del ítem Equipamiento debe ser $50.000.000.-",SUM(E8:E15))</f>
        <v>El Monto Mínimo del ítem Equipamiento debe ser $50.000.000.-</v>
      </c>
      <c r="F16" s="225">
        <f>IF(SUM(F8:F15)&gt;400000000,"Monto Solicitado a FONDEQUIP no puede ser mayor a $400.000.000 (máximo a financiar por Proyecto).-",IF(SUM(F10:F13)&gt;(SUM(F8:F9)*0.5),"Total Item B.- Traslados e Instalación no puede ser Mayor al 50% del Item A.- Equipamiento.- ",SUM(F8:F15)))</f>
        <v>0</v>
      </c>
      <c r="G16" s="225">
        <f>IF((G8+G9+G14+G15)&lt;(SUM(E8:E9)*0.1),"Aporte Pecuniario debe ser equivalente a, al menos, el 10% del Ítem Equipamiento",SUM(G8:G15))</f>
        <v>0</v>
      </c>
      <c r="H16" s="226">
        <f>IF(SUM(SUM(H11:H15)+SUM(G8:G15))&lt;(E8+E9)*50%,"Aporte No Pecuniario debe ser, al menos, el equivalente al porcentaje no financiado con Aporte Pecuniario para cumplir con el mínimo correspondiente al 50% del Item Equipamiento.-",SUM(H8:H15))</f>
        <v>0</v>
      </c>
      <c r="I16" s="24"/>
      <c r="M16" s="1"/>
    </row>
    <row r="17" spans="1:12" x14ac:dyDescent="0.35">
      <c r="A17" s="141"/>
      <c r="B17" s="141"/>
      <c r="C17" s="141"/>
      <c r="D17" s="26"/>
      <c r="E17" s="141"/>
      <c r="F17" s="25"/>
      <c r="G17" s="25"/>
      <c r="H17" s="141"/>
      <c r="I17" s="141"/>
      <c r="J17" s="145"/>
      <c r="K17" s="145"/>
      <c r="L17" s="143"/>
    </row>
    <row r="18" spans="1:12" x14ac:dyDescent="0.35">
      <c r="A18" s="145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</row>
    <row r="19" spans="1:12" x14ac:dyDescent="0.35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</row>
    <row r="23" spans="1:12" ht="14.5" x14ac:dyDescent="0.35">
      <c r="F23"/>
    </row>
  </sheetData>
  <sheetProtection algorithmName="SHA-512" hashValue="IeQ8uUBrd8AHIS4+o+y7D0qckyDXR3yHHJeNX8TDJe65FawwYD7xypXglNxOM4eHqvQ5ckbGbP83rcSFgNxNew==" saltValue="OQIMn69lFIb8jB5nGxXfKg==" spinCount="100000" sheet="1" selectLockedCells="1"/>
  <mergeCells count="17">
    <mergeCell ref="B16:C16"/>
    <mergeCell ref="C14:C15"/>
    <mergeCell ref="B10:B13"/>
    <mergeCell ref="C10:C13"/>
    <mergeCell ref="J12:K13"/>
    <mergeCell ref="J14:K15"/>
    <mergeCell ref="B2:H2"/>
    <mergeCell ref="B3:H3"/>
    <mergeCell ref="F6:F7"/>
    <mergeCell ref="B14:B15"/>
    <mergeCell ref="B4:H4"/>
    <mergeCell ref="G6:H6"/>
    <mergeCell ref="E6:E7"/>
    <mergeCell ref="B6:D6"/>
    <mergeCell ref="B8:B9"/>
    <mergeCell ref="C8:C9"/>
    <mergeCell ref="B7:C7"/>
  </mergeCells>
  <conditionalFormatting sqref="J14">
    <cfRule type="containsText" dxfId="76" priority="20" stopIfTrue="1" operator="containsText" text="Monto Item Equipamiento OK">
      <formula>NOT(ISERROR(SEARCH("Monto Item Equipamiento OK",J14)))</formula>
    </cfRule>
  </conditionalFormatting>
  <conditionalFormatting sqref="J14">
    <cfRule type="containsText" dxfId="75" priority="17" operator="containsText" text="$50.000.000">
      <formula>NOT(ISERROR(SEARCH("$50.000.000",J14)))</formula>
    </cfRule>
    <cfRule type="containsText" dxfId="74" priority="18" operator="containsText" text="Excede">
      <formula>NOT(ISERROR(SEARCH("Excede",J14)))</formula>
    </cfRule>
    <cfRule type="containsText" dxfId="73" priority="19" operator="containsText" text="M$50.000">
      <formula>NOT(ISERROR(SEARCH("M$50.000",J14)))</formula>
    </cfRule>
  </conditionalFormatting>
  <conditionalFormatting sqref="J12">
    <cfRule type="containsText" dxfId="72" priority="14" operator="containsText" text="$50.000.000">
      <formula>NOT(ISERROR(SEARCH("$50.000.000",J12)))</formula>
    </cfRule>
    <cfRule type="containsText" dxfId="71" priority="15" operator="containsText" text="Excede">
      <formula>NOT(ISERROR(SEARCH("Excede",J12)))</formula>
    </cfRule>
    <cfRule type="containsText" dxfId="70" priority="16" operator="containsText" text="M$50.000">
      <formula>NOT(ISERROR(SEARCH("M$50.000",J12)))</formula>
    </cfRule>
  </conditionalFormatting>
  <conditionalFormatting sqref="J12">
    <cfRule type="containsText" dxfId="69" priority="13" stopIfTrue="1" operator="containsText" text="Monto Item Equipamiento OK">
      <formula>NOT(ISERROR(SEARCH("Monto Item Equipamiento OK",J12)))</formula>
    </cfRule>
  </conditionalFormatting>
  <conditionalFormatting sqref="J12:K13">
    <cfRule type="containsText" dxfId="68" priority="11" stopIfTrue="1" operator="containsText" text="No puede tener">
      <formula>NOT(ISERROR(SEARCH("No puede tener",J12)))</formula>
    </cfRule>
  </conditionalFormatting>
  <conditionalFormatting sqref="J14:K15">
    <cfRule type="containsText" dxfId="67" priority="10" stopIfTrue="1" operator="containsText" text="No puede tener">
      <formula>NOT(ISERROR(SEARCH("No puede tener",J14)))</formula>
    </cfRule>
  </conditionalFormatting>
  <conditionalFormatting sqref="E16">
    <cfRule type="containsText" dxfId="66" priority="5" stopIfTrue="1" operator="containsText" text="El Monto">
      <formula>NOT(ISERROR(SEARCH("El Monto",E16)))</formula>
    </cfRule>
  </conditionalFormatting>
  <conditionalFormatting sqref="F16">
    <cfRule type="cellIs" dxfId="65" priority="4" stopIfTrue="1" operator="greaterThan">
      <formula>400000000</formula>
    </cfRule>
  </conditionalFormatting>
  <conditionalFormatting sqref="G16">
    <cfRule type="containsText" dxfId="64" priority="3" stopIfTrue="1" operator="containsText" text="Debe ser">
      <formula>NOT(ISERROR(SEARCH("Debe ser",G16)))</formula>
    </cfRule>
  </conditionalFormatting>
  <conditionalFormatting sqref="H16">
    <cfRule type="containsText" dxfId="63" priority="2" stopIfTrue="1" operator="containsText" text="Debe ser">
      <formula>NOT(ISERROR(SEARCH("Debe ser",H16)))</formula>
    </cfRule>
  </conditionalFormatting>
  <conditionalFormatting sqref="E13">
    <cfRule type="containsText" dxfId="62" priority="1" stopIfTrue="1" operator="containsText" text="Este Sub Item">
      <formula>NOT(ISERROR(SEARCH("Este Sub Item",E13)))</formula>
    </cfRule>
  </conditionalFormatting>
  <dataValidations xWindow="766" yWindow="436" count="5">
    <dataValidation type="custom" allowBlank="1" showInputMessage="1" showErrorMessage="1" errorTitle="Error" error="La suma de este Item B.TRASLADOS E INSTALACION a financiar por CONICYT, no puede ser Mayor al total del Item A.EQUIPAMIENTO" sqref="F11" xr:uid="{00000000-0002-0000-0400-000000000000}">
      <formula1>SUM(F10:F13)&lt;=(E8+E9)</formula1>
    </dataValidation>
    <dataValidation type="custom" allowBlank="1" showInputMessage="1" showErrorMessage="1" errorTitle="Error" error="La suma de este Item B.TRASLADOS E INSTALACION a financiar por CONICYT, no puede ser Mayor al total del Item A. EQUIPAMIENTO" sqref="F8:F10" xr:uid="{00000000-0002-0000-0400-000001000000}">
      <formula1>SUM(F8:F11)&lt;=(E6+E7)</formula1>
    </dataValidation>
    <dataValidation type="custom" allowBlank="1" showInputMessage="1" showErrorMessage="1" errorTitle="Error" error="La suma de este Item B.TRASLADOS E INSTALACION a financiar por CONICYT, no puede ser Mayor al total del Item A.EQUIPAMIENTO" sqref="F12" xr:uid="{00000000-0002-0000-0400-000002000000}">
      <formula1>SUM(F10:F13)&lt;=(E8+E9)</formula1>
    </dataValidation>
    <dataValidation type="custom" allowBlank="1" showInputMessage="1" showErrorMessage="1" errorTitle="Error" error="La suma de este Item B.TRASLADOS E INSTALACION a financiar por CONICYT, no puede ser Mayor al total del Item A.EQUIPAMIENTO" sqref="F13" xr:uid="{00000000-0002-0000-0400-000003000000}">
      <formula1>SUM(F10:F13)&lt;=E8+E9</formula1>
    </dataValidation>
    <dataValidation operator="greaterThanOrEqual" allowBlank="1" showInputMessage="1" sqref="G8:G15" xr:uid="{00000000-0002-0000-0400-000004000000}"/>
  </dataValidations>
  <printOptions horizontalCentered="1"/>
  <pageMargins left="0" right="0" top="0.78740157480314965" bottom="0.78740157480314965" header="0" footer="0.59055118110236227"/>
  <pageSetup scale="75" orientation="landscape" r:id="rId1"/>
  <headerFooter alignWithMargins="0">
    <oddFooter>&amp;L&amp;A - &amp;F
&amp;D</oddFooter>
  </headerFooter>
  <ignoredErrors>
    <ignoredError sqref="F10:F13 H11:H13 H1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9"/>
  <sheetViews>
    <sheetView zoomScaleNormal="100" workbookViewId="0">
      <selection activeCell="I4" sqref="I4"/>
    </sheetView>
  </sheetViews>
  <sheetFormatPr baseColWidth="10" defaultColWidth="11.453125" defaultRowHeight="12.5" x14ac:dyDescent="0.35"/>
  <cols>
    <col min="1" max="1" width="2" style="48" customWidth="1"/>
    <col min="2" max="2" width="3.1796875" style="48" customWidth="1"/>
    <col min="3" max="3" width="11.453125" style="48" customWidth="1"/>
    <col min="4" max="4" width="11.453125" style="48"/>
    <col min="5" max="5" width="6.54296875" style="48" customWidth="1"/>
    <col min="6" max="6" width="1.54296875" style="48" customWidth="1"/>
    <col min="7" max="7" width="12.1796875" style="48" hidden="1" customWidth="1"/>
    <col min="8" max="8" width="17.7265625" style="48" customWidth="1"/>
    <col min="9" max="9" width="124.26953125" style="48" customWidth="1"/>
    <col min="10" max="10" width="2.81640625" style="48" customWidth="1"/>
    <col min="11" max="16384" width="11.453125" style="48"/>
  </cols>
  <sheetData>
    <row r="1" spans="1:20" s="47" customFormat="1" ht="18" customHeight="1" x14ac:dyDescent="0.35">
      <c r="A1" s="227"/>
      <c r="B1" s="228"/>
      <c r="C1" s="415" t="s">
        <v>59</v>
      </c>
      <c r="D1" s="415"/>
      <c r="E1" s="415"/>
      <c r="F1" s="415"/>
      <c r="G1" s="415"/>
      <c r="H1" s="415"/>
      <c r="I1" s="415"/>
      <c r="J1" s="230"/>
      <c r="K1" s="45"/>
      <c r="L1" s="45"/>
      <c r="M1" s="45"/>
      <c r="N1" s="45"/>
      <c r="O1" s="45"/>
      <c r="P1" s="45"/>
      <c r="Q1" s="45"/>
      <c r="R1" s="46"/>
      <c r="S1" s="46"/>
      <c r="T1" s="46"/>
    </row>
    <row r="2" spans="1:20" ht="8.25" customHeight="1" x14ac:dyDescent="0.35">
      <c r="A2" s="229"/>
      <c r="B2" s="229"/>
      <c r="C2" s="233"/>
      <c r="D2" s="233"/>
      <c r="E2" s="233"/>
      <c r="F2" s="233"/>
      <c r="G2" s="233"/>
      <c r="H2" s="233"/>
      <c r="I2" s="157"/>
      <c r="J2" s="231"/>
      <c r="K2" s="32"/>
      <c r="L2" s="32"/>
      <c r="M2" s="32"/>
      <c r="N2" s="32"/>
      <c r="O2" s="32"/>
      <c r="P2" s="32"/>
      <c r="Q2" s="32"/>
      <c r="R2" s="28"/>
      <c r="S2" s="28"/>
      <c r="T2" s="28"/>
    </row>
    <row r="3" spans="1:20" ht="26" x14ac:dyDescent="0.35">
      <c r="A3" s="229"/>
      <c r="B3" s="232"/>
      <c r="C3" s="416" t="s">
        <v>54</v>
      </c>
      <c r="D3" s="416"/>
      <c r="E3" s="416"/>
      <c r="F3" s="416"/>
      <c r="G3" s="416"/>
      <c r="H3" s="238" t="s">
        <v>51</v>
      </c>
      <c r="I3" s="80" t="s">
        <v>107</v>
      </c>
      <c r="J3" s="229"/>
    </row>
    <row r="4" spans="1:20" ht="79.900000000000006" customHeight="1" x14ac:dyDescent="0.35">
      <c r="A4" s="229"/>
      <c r="B4" s="413" t="s">
        <v>52</v>
      </c>
      <c r="C4" s="414" t="s">
        <v>8</v>
      </c>
      <c r="D4" s="414"/>
      <c r="E4" s="414"/>
      <c r="F4" s="414"/>
      <c r="G4" s="414"/>
      <c r="H4" s="81">
        <f>+'III.- PRESUPUESTO FINAL'!E10</f>
        <v>0</v>
      </c>
      <c r="I4" s="252" t="s">
        <v>55</v>
      </c>
      <c r="J4" s="231"/>
      <c r="K4" s="32"/>
      <c r="L4" s="32"/>
      <c r="M4" s="32"/>
      <c r="N4" s="32"/>
      <c r="O4" s="32"/>
      <c r="P4" s="32"/>
      <c r="Q4" s="32"/>
      <c r="R4" s="28"/>
      <c r="S4" s="28"/>
      <c r="T4" s="28"/>
    </row>
    <row r="5" spans="1:20" ht="79.900000000000006" customHeight="1" x14ac:dyDescent="0.35">
      <c r="A5" s="229"/>
      <c r="B5" s="413"/>
      <c r="C5" s="414" t="s">
        <v>9</v>
      </c>
      <c r="D5" s="414"/>
      <c r="E5" s="414"/>
      <c r="F5" s="414"/>
      <c r="G5" s="414"/>
      <c r="H5" s="81">
        <f>+'III.- PRESUPUESTO FINAL'!E11</f>
        <v>0</v>
      </c>
      <c r="I5" s="252" t="s">
        <v>55</v>
      </c>
      <c r="J5" s="231"/>
      <c r="K5" s="32"/>
      <c r="L5" s="32"/>
      <c r="M5" s="32"/>
      <c r="N5" s="32"/>
      <c r="O5" s="32"/>
      <c r="P5" s="32"/>
      <c r="Q5" s="32"/>
      <c r="R5" s="28"/>
      <c r="S5" s="28"/>
      <c r="T5" s="28"/>
    </row>
    <row r="6" spans="1:20" ht="79.900000000000006" customHeight="1" x14ac:dyDescent="0.35">
      <c r="A6" s="229"/>
      <c r="B6" s="413"/>
      <c r="C6" s="414" t="s">
        <v>10</v>
      </c>
      <c r="D6" s="414"/>
      <c r="E6" s="414"/>
      <c r="F6" s="414"/>
      <c r="G6" s="414"/>
      <c r="H6" s="81">
        <f>+'III.- PRESUPUESTO FINAL'!E12</f>
        <v>0</v>
      </c>
      <c r="I6" s="252" t="s">
        <v>55</v>
      </c>
      <c r="J6" s="231"/>
      <c r="K6" s="32"/>
      <c r="L6" s="32"/>
      <c r="M6" s="32"/>
      <c r="N6" s="32"/>
      <c r="O6" s="32"/>
      <c r="P6" s="32"/>
      <c r="Q6" s="32"/>
      <c r="R6" s="28"/>
      <c r="S6" s="28"/>
      <c r="T6" s="28"/>
    </row>
    <row r="7" spans="1:20" ht="79.900000000000006" customHeight="1" x14ac:dyDescent="0.35">
      <c r="A7" s="229"/>
      <c r="B7" s="413"/>
      <c r="C7" s="414" t="s">
        <v>11</v>
      </c>
      <c r="D7" s="414"/>
      <c r="E7" s="414"/>
      <c r="F7" s="414"/>
      <c r="G7" s="414"/>
      <c r="H7" s="81" t="str">
        <f>+'III.- PRESUPUESTO FINAL'!E13</f>
        <v>Este Sub Item debe contemplar Financiamiento</v>
      </c>
      <c r="I7" s="252" t="s">
        <v>55</v>
      </c>
      <c r="J7" s="231"/>
      <c r="K7" s="32"/>
      <c r="L7" s="32"/>
      <c r="M7" s="32"/>
      <c r="N7" s="32"/>
      <c r="O7" s="32"/>
      <c r="P7" s="32"/>
      <c r="Q7" s="32"/>
      <c r="R7" s="28"/>
      <c r="S7" s="28"/>
      <c r="T7" s="28"/>
    </row>
    <row r="8" spans="1:20" ht="6.75" customHeight="1" x14ac:dyDescent="0.35">
      <c r="A8" s="229"/>
      <c r="B8" s="49"/>
      <c r="C8" s="410"/>
      <c r="D8" s="411"/>
      <c r="E8" s="411"/>
      <c r="F8" s="411"/>
      <c r="G8" s="412"/>
      <c r="H8" s="38"/>
      <c r="I8" s="39"/>
      <c r="J8" s="157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 ht="79.900000000000006" customHeight="1" x14ac:dyDescent="0.35">
      <c r="A9" s="229"/>
      <c r="B9" s="413" t="s">
        <v>53</v>
      </c>
      <c r="C9" s="414" t="s">
        <v>14</v>
      </c>
      <c r="D9" s="414"/>
      <c r="E9" s="414"/>
      <c r="F9" s="414"/>
      <c r="G9" s="414"/>
      <c r="H9" s="81">
        <f>+'III.- PRESUPUESTO FINAL'!E14</f>
        <v>0</v>
      </c>
      <c r="I9" s="252" t="s">
        <v>55</v>
      </c>
      <c r="J9" s="157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79.900000000000006" customHeight="1" x14ac:dyDescent="0.35">
      <c r="A10" s="229"/>
      <c r="B10" s="413"/>
      <c r="C10" s="414" t="s">
        <v>15</v>
      </c>
      <c r="D10" s="414"/>
      <c r="E10" s="414"/>
      <c r="F10" s="414"/>
      <c r="G10" s="414"/>
      <c r="H10" s="81">
        <f>+'III.- PRESUPUESTO FINAL'!E15</f>
        <v>0</v>
      </c>
      <c r="I10" s="252" t="s">
        <v>55</v>
      </c>
      <c r="J10" s="157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x14ac:dyDescent="0.35">
      <c r="A11" s="229"/>
      <c r="B11" s="229"/>
      <c r="C11" s="157"/>
      <c r="D11" s="157"/>
      <c r="E11" s="157"/>
      <c r="F11" s="157"/>
      <c r="G11" s="157"/>
      <c r="H11" s="157"/>
      <c r="I11" s="157"/>
      <c r="J11" s="157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5" spans="1:20" x14ac:dyDescent="0.35">
      <c r="H15" s="30"/>
      <c r="I15" s="30"/>
      <c r="J15" s="30"/>
      <c r="K15" s="30"/>
      <c r="L15" s="30"/>
      <c r="M15" s="30"/>
      <c r="N15" s="40"/>
      <c r="O15" s="40"/>
      <c r="P15" s="40"/>
      <c r="Q15" s="40"/>
      <c r="R15" s="36"/>
      <c r="S15" s="36"/>
      <c r="T15" s="36"/>
    </row>
    <row r="16" spans="1:20" x14ac:dyDescent="0.35">
      <c r="G16" s="50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</row>
    <row r="17" spans="7:20" x14ac:dyDescent="0.35">
      <c r="G17" s="50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</row>
    <row r="18" spans="7:20" x14ac:dyDescent="0.35"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</row>
    <row r="19" spans="7:20" x14ac:dyDescent="0.35"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</sheetData>
  <sheetProtection algorithmName="SHA-512" hashValue="uRcUyBLy4enyT2auDqOETy0Tc2BbTbFVgtENLAZ12F6E3s3yKzBczM+PRVfbRU80i+aoEIh31CaKmrGpZgWhxQ==" saltValue="u+J37TLlslOHajvqU0VNJg==" spinCount="100000" sheet="1" selectLockedCells="1"/>
  <mergeCells count="11">
    <mergeCell ref="C8:G8"/>
    <mergeCell ref="B9:B10"/>
    <mergeCell ref="C9:G9"/>
    <mergeCell ref="C10:G10"/>
    <mergeCell ref="C1:I1"/>
    <mergeCell ref="C3:G3"/>
    <mergeCell ref="B4:B7"/>
    <mergeCell ref="C4:G4"/>
    <mergeCell ref="C5:G5"/>
    <mergeCell ref="C6:G6"/>
    <mergeCell ref="C7:G7"/>
  </mergeCells>
  <conditionalFormatting sqref="H7">
    <cfRule type="containsText" dxfId="61" priority="1" stopIfTrue="1" operator="containsText" text="Este Sub Item debe">
      <formula>NOT(ISERROR(SEARCH("Este Sub Item debe",H7)))</formula>
    </cfRule>
  </conditionalFormatting>
  <printOptions horizontalCentered="1"/>
  <pageMargins left="0" right="0" top="0.74803149606299213" bottom="0.74803149606299213" header="0.31496062992125984" footer="0.31496062992125984"/>
  <pageSetup scale="69" orientation="landscape" r:id="rId1"/>
  <headerFooter alignWithMargins="0">
    <oddFooter>&amp;L&amp;A - &amp;F
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002060"/>
  </sheetPr>
  <dimension ref="A1:V29"/>
  <sheetViews>
    <sheetView showGridLines="0" topLeftCell="A2" zoomScale="90" zoomScaleNormal="90" workbookViewId="0">
      <pane xSplit="4" ySplit="6" topLeftCell="E8" activePane="bottomRight" state="frozen"/>
      <selection activeCell="A2" sqref="A2"/>
      <selection pane="topRight" activeCell="E2" sqref="E2"/>
      <selection pane="bottomLeft" activeCell="A8" sqref="A8"/>
      <selection pane="bottomRight" activeCell="I9" sqref="I9"/>
    </sheetView>
  </sheetViews>
  <sheetFormatPr baseColWidth="10" defaultColWidth="11.453125" defaultRowHeight="11.5" x14ac:dyDescent="0.35"/>
  <cols>
    <col min="1" max="1" width="3" style="118" customWidth="1"/>
    <col min="2" max="2" width="3.81640625" style="118" customWidth="1"/>
    <col min="3" max="3" width="13.81640625" style="118" customWidth="1"/>
    <col min="4" max="4" width="32.1796875" style="118" customWidth="1"/>
    <col min="5" max="16" width="15.453125" style="118" customWidth="1"/>
    <col min="17" max="17" width="3.453125" style="118" customWidth="1"/>
    <col min="18" max="18" width="12.7265625" style="118" customWidth="1"/>
    <col min="19" max="19" width="17.453125" style="118" customWidth="1"/>
    <col min="20" max="20" width="20.453125" style="118" customWidth="1"/>
    <col min="21" max="21" width="16.54296875" style="118" hidden="1" customWidth="1"/>
    <col min="22" max="22" width="9.453125" style="118" customWidth="1"/>
    <col min="23" max="16384" width="11.453125" style="118"/>
  </cols>
  <sheetData>
    <row r="1" spans="1:22" ht="9" customHeight="1" x14ac:dyDescent="0.3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4"/>
    </row>
    <row r="2" spans="1:22" ht="28.5" customHeight="1" x14ac:dyDescent="0.35">
      <c r="A2" s="123"/>
      <c r="B2" s="429" t="s">
        <v>61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123"/>
    </row>
    <row r="3" spans="1:22" hidden="1" x14ac:dyDescent="0.35">
      <c r="A3" s="123"/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123"/>
    </row>
    <row r="4" spans="1:22" ht="9" customHeight="1" thickBot="1" x14ac:dyDescent="0.4">
      <c r="A4" s="125"/>
      <c r="B4" s="431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126"/>
      <c r="R4" s="121"/>
      <c r="S4" s="121"/>
      <c r="T4" s="121"/>
    </row>
    <row r="5" spans="1:22" ht="13.5" hidden="1" customHeight="1" thickBot="1" x14ac:dyDescent="0.4">
      <c r="A5" s="125"/>
      <c r="B5" s="125"/>
      <c r="C5" s="126"/>
      <c r="D5" s="126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7"/>
      <c r="Q5" s="125"/>
      <c r="R5" s="128"/>
      <c r="S5" s="128"/>
      <c r="T5" s="121"/>
    </row>
    <row r="6" spans="1:22" ht="25.5" customHeight="1" thickBot="1" x14ac:dyDescent="0.4">
      <c r="A6" s="125"/>
      <c r="B6" s="433"/>
      <c r="C6" s="433"/>
      <c r="D6" s="434"/>
      <c r="E6" s="435" t="s">
        <v>51</v>
      </c>
      <c r="F6" s="436"/>
      <c r="G6" s="437"/>
      <c r="H6" s="435" t="s">
        <v>108</v>
      </c>
      <c r="I6" s="436"/>
      <c r="J6" s="437"/>
      <c r="K6" s="438" t="s">
        <v>124</v>
      </c>
      <c r="L6" s="439"/>
      <c r="M6" s="439"/>
      <c r="N6" s="439"/>
      <c r="O6" s="439"/>
      <c r="P6" s="440"/>
      <c r="Q6" s="82"/>
      <c r="R6" s="128"/>
      <c r="S6" s="128"/>
      <c r="T6" s="128"/>
      <c r="U6" s="128"/>
      <c r="V6" s="128"/>
    </row>
    <row r="7" spans="1:22" ht="37.9" customHeight="1" thickBot="1" x14ac:dyDescent="0.4">
      <c r="A7" s="127"/>
      <c r="B7" s="424" t="s">
        <v>0</v>
      </c>
      <c r="C7" s="425"/>
      <c r="D7" s="253" t="s">
        <v>1</v>
      </c>
      <c r="E7" s="254" t="s">
        <v>62</v>
      </c>
      <c r="F7" s="255" t="s">
        <v>69</v>
      </c>
      <c r="G7" s="256" t="s">
        <v>63</v>
      </c>
      <c r="H7" s="254" t="s">
        <v>62</v>
      </c>
      <c r="I7" s="257" t="str">
        <f>+$F$7</f>
        <v>Modificación Solicitada
(Fecha:    )</v>
      </c>
      <c r="J7" s="256" t="s">
        <v>63</v>
      </c>
      <c r="K7" s="254" t="s">
        <v>65</v>
      </c>
      <c r="L7" s="257" t="str">
        <f>+$F$7</f>
        <v>Modificación Solicitada
(Fecha:    )</v>
      </c>
      <c r="M7" s="256" t="s">
        <v>64</v>
      </c>
      <c r="N7" s="254" t="s">
        <v>66</v>
      </c>
      <c r="O7" s="257" t="str">
        <f>+$F$7</f>
        <v>Modificación Solicitada
(Fecha:    )</v>
      </c>
      <c r="P7" s="256" t="s">
        <v>67</v>
      </c>
      <c r="Q7" s="82"/>
      <c r="R7" s="128"/>
      <c r="S7" s="128"/>
      <c r="T7" s="128"/>
      <c r="U7" s="128"/>
      <c r="V7" s="128"/>
    </row>
    <row r="8" spans="1:22" ht="37.9" customHeight="1" x14ac:dyDescent="0.35">
      <c r="A8" s="127"/>
      <c r="B8" s="426" t="s">
        <v>4</v>
      </c>
      <c r="C8" s="428" t="s">
        <v>5</v>
      </c>
      <c r="D8" s="103" t="s">
        <v>20</v>
      </c>
      <c r="E8" s="258">
        <f t="shared" ref="E8:E15" si="0">+H8+K8+N8</f>
        <v>0</v>
      </c>
      <c r="F8" s="259">
        <f t="shared" ref="F8:F15" si="1">+I8+L8+O8</f>
        <v>0</v>
      </c>
      <c r="G8" s="260">
        <f t="shared" ref="G8:G15" si="2">SUM(E8:F8)</f>
        <v>0</v>
      </c>
      <c r="H8" s="104">
        <f>+'III.- PRESUPUESTO FINAL'!F8</f>
        <v>0</v>
      </c>
      <c r="I8" s="149"/>
      <c r="J8" s="105">
        <f t="shared" ref="J8:J13" si="3">SUM(H8:I8)</f>
        <v>0</v>
      </c>
      <c r="K8" s="104">
        <f>+'III.- PRESUPUESTO FINAL'!G8</f>
        <v>0</v>
      </c>
      <c r="L8" s="152"/>
      <c r="M8" s="106">
        <f t="shared" ref="M8:M15" si="4">SUM(K8:L8)</f>
        <v>0</v>
      </c>
      <c r="N8" s="110"/>
      <c r="O8" s="111"/>
      <c r="P8" s="112"/>
      <c r="Q8" s="82"/>
      <c r="R8" s="128"/>
      <c r="S8" s="131"/>
      <c r="T8" s="128"/>
      <c r="U8" s="128"/>
      <c r="V8" s="128"/>
    </row>
    <row r="9" spans="1:22" ht="37.9" customHeight="1" x14ac:dyDescent="0.35">
      <c r="A9" s="127"/>
      <c r="B9" s="427"/>
      <c r="C9" s="419"/>
      <c r="D9" s="90" t="s">
        <v>6</v>
      </c>
      <c r="E9" s="261">
        <f t="shared" si="0"/>
        <v>0</v>
      </c>
      <c r="F9" s="262">
        <f t="shared" si="1"/>
        <v>0</v>
      </c>
      <c r="G9" s="263">
        <f t="shared" si="2"/>
        <v>0</v>
      </c>
      <c r="H9" s="92">
        <f>+'III.- PRESUPUESTO FINAL'!F9</f>
        <v>0</v>
      </c>
      <c r="I9" s="150"/>
      <c r="J9" s="93">
        <f t="shared" si="3"/>
        <v>0</v>
      </c>
      <c r="K9" s="92">
        <f>+'III.- PRESUPUESTO FINAL'!G9</f>
        <v>0</v>
      </c>
      <c r="L9" s="153"/>
      <c r="M9" s="100">
        <f t="shared" si="4"/>
        <v>0</v>
      </c>
      <c r="N9" s="113"/>
      <c r="O9" s="114"/>
      <c r="P9" s="115"/>
      <c r="Q9" s="82"/>
      <c r="R9" s="128"/>
      <c r="S9" s="131"/>
      <c r="T9" s="128"/>
      <c r="U9" s="128"/>
      <c r="V9" s="128"/>
    </row>
    <row r="10" spans="1:22" ht="37.9" customHeight="1" x14ac:dyDescent="0.35">
      <c r="A10" s="127"/>
      <c r="B10" s="427" t="s">
        <v>7</v>
      </c>
      <c r="C10" s="419" t="s">
        <v>21</v>
      </c>
      <c r="D10" s="90" t="s">
        <v>8</v>
      </c>
      <c r="E10" s="264">
        <f t="shared" si="0"/>
        <v>0</v>
      </c>
      <c r="F10" s="265">
        <f t="shared" si="1"/>
        <v>0</v>
      </c>
      <c r="G10" s="266">
        <f t="shared" si="2"/>
        <v>0</v>
      </c>
      <c r="H10" s="92">
        <f>+'III.- PRESUPUESTO FINAL'!F10</f>
        <v>0</v>
      </c>
      <c r="I10" s="151"/>
      <c r="J10" s="94">
        <f t="shared" si="3"/>
        <v>0</v>
      </c>
      <c r="K10" s="98">
        <f>+'III.- PRESUPUESTO FINAL'!G10</f>
        <v>0</v>
      </c>
      <c r="L10" s="154"/>
      <c r="M10" s="84">
        <f t="shared" si="4"/>
        <v>0</v>
      </c>
      <c r="N10" s="113"/>
      <c r="O10" s="114"/>
      <c r="P10" s="115"/>
      <c r="Q10" s="82"/>
      <c r="R10" s="128"/>
      <c r="S10" s="132"/>
      <c r="T10" s="128"/>
      <c r="U10" s="128"/>
      <c r="V10" s="128"/>
    </row>
    <row r="11" spans="1:22" ht="37.9" customHeight="1" x14ac:dyDescent="0.35">
      <c r="A11" s="127"/>
      <c r="B11" s="427"/>
      <c r="C11" s="419"/>
      <c r="D11" s="90" t="s">
        <v>9</v>
      </c>
      <c r="E11" s="264">
        <f t="shared" si="0"/>
        <v>0</v>
      </c>
      <c r="F11" s="265">
        <f t="shared" si="1"/>
        <v>0</v>
      </c>
      <c r="G11" s="266">
        <f t="shared" si="2"/>
        <v>0</v>
      </c>
      <c r="H11" s="92">
        <f>+'III.- PRESUPUESTO FINAL'!F11</f>
        <v>0</v>
      </c>
      <c r="I11" s="151"/>
      <c r="J11" s="94">
        <f t="shared" si="3"/>
        <v>0</v>
      </c>
      <c r="K11" s="98">
        <f>+'III.- PRESUPUESTO FINAL'!G11</f>
        <v>0</v>
      </c>
      <c r="L11" s="154"/>
      <c r="M11" s="84">
        <f t="shared" si="4"/>
        <v>0</v>
      </c>
      <c r="N11" s="101">
        <f>+'III.- PRESUPUESTO FINAL'!H11</f>
        <v>0</v>
      </c>
      <c r="O11" s="154"/>
      <c r="P11" s="84">
        <f>SUM(N11:O11)</f>
        <v>0</v>
      </c>
      <c r="Q11" s="82"/>
      <c r="R11" s="128"/>
      <c r="S11" s="128"/>
      <c r="T11" s="128"/>
      <c r="U11" s="128"/>
      <c r="V11" s="128"/>
    </row>
    <row r="12" spans="1:22" ht="37.9" customHeight="1" x14ac:dyDescent="0.35">
      <c r="A12" s="127"/>
      <c r="B12" s="427"/>
      <c r="C12" s="419"/>
      <c r="D12" s="90" t="s">
        <v>10</v>
      </c>
      <c r="E12" s="264">
        <f t="shared" si="0"/>
        <v>0</v>
      </c>
      <c r="F12" s="265">
        <f t="shared" si="1"/>
        <v>0</v>
      </c>
      <c r="G12" s="266">
        <f t="shared" si="2"/>
        <v>0</v>
      </c>
      <c r="H12" s="92">
        <f>+'III.- PRESUPUESTO FINAL'!F12</f>
        <v>0</v>
      </c>
      <c r="I12" s="151"/>
      <c r="J12" s="94">
        <f t="shared" si="3"/>
        <v>0</v>
      </c>
      <c r="K12" s="98">
        <f>+'III.- PRESUPUESTO FINAL'!G12</f>
        <v>0</v>
      </c>
      <c r="L12" s="154"/>
      <c r="M12" s="84">
        <f t="shared" si="4"/>
        <v>0</v>
      </c>
      <c r="N12" s="101">
        <f>+'III.- PRESUPUESTO FINAL'!H12</f>
        <v>0</v>
      </c>
      <c r="O12" s="154"/>
      <c r="P12" s="84">
        <f>SUM(N12:O12)</f>
        <v>0</v>
      </c>
      <c r="Q12" s="82"/>
      <c r="R12" s="421" t="str">
        <f>IF(H12="","No puede tener celdas vacías",IF(H13="","No puede tener celdas vacías",IF(K12="","No puede tener celdas vacías",IF(K13="","No puede tener celdas vacías",IF(P11="","No puede tener celdas vacías",IF(P12="","No puede tener celdas vacías",IF(P13="","No puede tener celdas vacías","")))))))</f>
        <v/>
      </c>
      <c r="S12" s="421"/>
      <c r="T12" s="121"/>
    </row>
    <row r="13" spans="1:22" ht="37.9" customHeight="1" x14ac:dyDescent="0.35">
      <c r="A13" s="127"/>
      <c r="B13" s="427"/>
      <c r="C13" s="419"/>
      <c r="D13" s="90" t="s">
        <v>11</v>
      </c>
      <c r="E13" s="267">
        <f t="shared" si="0"/>
        <v>0</v>
      </c>
      <c r="F13" s="268">
        <f t="shared" si="1"/>
        <v>0</v>
      </c>
      <c r="G13" s="269" t="str">
        <f>IF(SUM(E13:F13)=0,"Este Sub-ítem debe tener Presupuesto",SUM(E13:F13))</f>
        <v>Este Sub-ítem debe tener Presupuesto</v>
      </c>
      <c r="H13" s="92">
        <f>+'III.- PRESUPUESTO FINAL'!F13</f>
        <v>0</v>
      </c>
      <c r="I13" s="151"/>
      <c r="J13" s="94">
        <f t="shared" si="3"/>
        <v>0</v>
      </c>
      <c r="K13" s="98">
        <f>+'III.- PRESUPUESTO FINAL'!G13</f>
        <v>0</v>
      </c>
      <c r="L13" s="154"/>
      <c r="M13" s="84">
        <f t="shared" si="4"/>
        <v>0</v>
      </c>
      <c r="N13" s="101">
        <f>+'III.- PRESUPUESTO FINAL'!H13</f>
        <v>0</v>
      </c>
      <c r="O13" s="154"/>
      <c r="P13" s="84">
        <f>SUM(N13:O13)</f>
        <v>0</v>
      </c>
      <c r="Q13" s="82"/>
      <c r="R13" s="421"/>
      <c r="S13" s="421"/>
      <c r="T13" s="121"/>
    </row>
    <row r="14" spans="1:22" ht="37.9" customHeight="1" x14ac:dyDescent="0.35">
      <c r="A14" s="127"/>
      <c r="B14" s="417" t="s">
        <v>12</v>
      </c>
      <c r="C14" s="419" t="s">
        <v>13</v>
      </c>
      <c r="D14" s="90" t="s">
        <v>14</v>
      </c>
      <c r="E14" s="270">
        <f t="shared" si="0"/>
        <v>0</v>
      </c>
      <c r="F14" s="271">
        <f t="shared" si="1"/>
        <v>0</v>
      </c>
      <c r="G14" s="272">
        <f t="shared" si="2"/>
        <v>0</v>
      </c>
      <c r="H14" s="95"/>
      <c r="I14" s="85"/>
      <c r="J14" s="83"/>
      <c r="K14" s="98">
        <f>+'III.- PRESUPUESTO FINAL'!G14</f>
        <v>0</v>
      </c>
      <c r="L14" s="154"/>
      <c r="M14" s="84">
        <f t="shared" si="4"/>
        <v>0</v>
      </c>
      <c r="N14" s="101">
        <f>+'III.- PRESUPUESTO FINAL'!H14</f>
        <v>0</v>
      </c>
      <c r="O14" s="154"/>
      <c r="P14" s="84">
        <f>SUM(N14:O14)</f>
        <v>0</v>
      </c>
      <c r="Q14" s="82"/>
      <c r="R14" s="421" t="str">
        <f>IF(K14="","No puede tener celdas vacías",IF(K15="","No puede tener celdas vacías",IF(P14="","No puede tener celdas vacías",IF(P15="","No puede tener celdas vacías",""))))</f>
        <v/>
      </c>
      <c r="S14" s="421"/>
      <c r="T14" s="121"/>
    </row>
    <row r="15" spans="1:22" ht="37.9" customHeight="1" thickBot="1" x14ac:dyDescent="0.4">
      <c r="A15" s="127"/>
      <c r="B15" s="418"/>
      <c r="C15" s="420"/>
      <c r="D15" s="91" t="s">
        <v>15</v>
      </c>
      <c r="E15" s="273">
        <f t="shared" si="0"/>
        <v>0</v>
      </c>
      <c r="F15" s="274">
        <f t="shared" si="1"/>
        <v>0</v>
      </c>
      <c r="G15" s="275">
        <f t="shared" si="2"/>
        <v>0</v>
      </c>
      <c r="H15" s="96"/>
      <c r="I15" s="86"/>
      <c r="J15" s="97"/>
      <c r="K15" s="99">
        <f>+'III.- PRESUPUESTO FINAL'!G15</f>
        <v>0</v>
      </c>
      <c r="L15" s="155"/>
      <c r="M15" s="87">
        <f t="shared" si="4"/>
        <v>0</v>
      </c>
      <c r="N15" s="102">
        <f>+'III.- PRESUPUESTO FINAL'!H15</f>
        <v>0</v>
      </c>
      <c r="O15" s="155"/>
      <c r="P15" s="87">
        <f>SUM(N15:O15)</f>
        <v>0</v>
      </c>
      <c r="Q15" s="82"/>
      <c r="R15" s="421"/>
      <c r="S15" s="421"/>
      <c r="T15" s="121"/>
    </row>
    <row r="16" spans="1:22" ht="37.9" customHeight="1" thickBot="1" x14ac:dyDescent="0.4">
      <c r="A16" s="125"/>
      <c r="B16" s="422"/>
      <c r="C16" s="423"/>
      <c r="D16" s="276" t="s">
        <v>38</v>
      </c>
      <c r="E16" s="277">
        <f t="shared" ref="E16:P16" si="5">SUM(E8:E15)</f>
        <v>0</v>
      </c>
      <c r="F16" s="278">
        <f t="shared" si="5"/>
        <v>0</v>
      </c>
      <c r="G16" s="279">
        <f t="shared" si="5"/>
        <v>0</v>
      </c>
      <c r="H16" s="277">
        <f t="shared" si="5"/>
        <v>0</v>
      </c>
      <c r="I16" s="278">
        <f t="shared" si="5"/>
        <v>0</v>
      </c>
      <c r="J16" s="279">
        <f t="shared" si="5"/>
        <v>0</v>
      </c>
      <c r="K16" s="277">
        <f t="shared" si="5"/>
        <v>0</v>
      </c>
      <c r="L16" s="280">
        <f t="shared" si="5"/>
        <v>0</v>
      </c>
      <c r="M16" s="279">
        <f t="shared" si="5"/>
        <v>0</v>
      </c>
      <c r="N16" s="281">
        <f t="shared" si="5"/>
        <v>0</v>
      </c>
      <c r="O16" s="280">
        <f t="shared" si="5"/>
        <v>0</v>
      </c>
      <c r="P16" s="279">
        <f t="shared" si="5"/>
        <v>0</v>
      </c>
      <c r="Q16" s="82"/>
    </row>
    <row r="17" spans="1:20" x14ac:dyDescent="0.35">
      <c r="A17" s="125"/>
      <c r="B17" s="125"/>
      <c r="C17" s="125"/>
      <c r="D17" s="88"/>
      <c r="E17" s="125"/>
      <c r="F17" s="125"/>
      <c r="G17" s="125"/>
      <c r="H17" s="89"/>
      <c r="I17" s="89"/>
      <c r="J17" s="89"/>
      <c r="K17" s="89"/>
      <c r="L17" s="89"/>
      <c r="M17" s="89"/>
      <c r="N17" s="89"/>
      <c r="O17" s="89"/>
      <c r="P17" s="125"/>
      <c r="Q17" s="125"/>
      <c r="R17" s="128"/>
      <c r="S17" s="128"/>
      <c r="T17" s="121"/>
    </row>
    <row r="18" spans="1:20" x14ac:dyDescent="0.35">
      <c r="A18" s="128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</row>
    <row r="19" spans="1:20" ht="31.15" customHeight="1" x14ac:dyDescent="0.35">
      <c r="A19" s="121"/>
      <c r="B19" s="121"/>
      <c r="C19" s="121"/>
      <c r="D19" s="121"/>
      <c r="E19" s="121"/>
      <c r="F19" s="121"/>
      <c r="G19" s="121"/>
      <c r="H19" s="121"/>
      <c r="I19" s="121"/>
      <c r="J19" s="134" t="str">
        <f>UPPER(J7)</f>
        <v>PRESUPUESTO MODIFICADO</v>
      </c>
      <c r="K19" s="121"/>
      <c r="L19" s="121"/>
      <c r="M19" s="121"/>
      <c r="N19" s="121"/>
      <c r="O19" s="121"/>
      <c r="P19" s="121"/>
      <c r="Q19" s="121"/>
      <c r="R19" s="121"/>
      <c r="S19" s="121"/>
      <c r="T19" s="121"/>
    </row>
    <row r="20" spans="1:20" ht="22.15" customHeight="1" x14ac:dyDescent="0.35">
      <c r="H20" s="282" t="s">
        <v>35</v>
      </c>
      <c r="I20" s="283"/>
      <c r="J20" s="119">
        <f>SUM($J$8:$J$9)</f>
        <v>0</v>
      </c>
    </row>
    <row r="21" spans="1:20" ht="22.15" customHeight="1" x14ac:dyDescent="0.35">
      <c r="H21" s="282" t="s">
        <v>26</v>
      </c>
      <c r="I21" s="283"/>
      <c r="J21" s="119">
        <f>SUM($J$10:$J$13)</f>
        <v>0</v>
      </c>
    </row>
    <row r="22" spans="1:20" ht="22.15" customHeight="1" x14ac:dyDescent="0.35">
      <c r="H22" s="283" t="s">
        <v>73</v>
      </c>
      <c r="I22" s="283"/>
      <c r="J22" s="120">
        <f>+IF(J20&gt;0,J21/J20,0)</f>
        <v>0</v>
      </c>
    </row>
    <row r="25" spans="1:20" s="284" customFormat="1" ht="22.15" customHeight="1" x14ac:dyDescent="0.35">
      <c r="E25" s="285"/>
      <c r="G25" s="118"/>
      <c r="H25" s="282" t="s">
        <v>75</v>
      </c>
      <c r="I25" s="283"/>
      <c r="J25" s="119">
        <f>SUM($J$8:$J$9)</f>
        <v>0</v>
      </c>
    </row>
    <row r="26" spans="1:20" s="284" customFormat="1" ht="22.15" customHeight="1" x14ac:dyDescent="0.35">
      <c r="E26" s="285"/>
      <c r="G26" s="118"/>
      <c r="H26" s="282" t="s">
        <v>125</v>
      </c>
      <c r="I26" s="283"/>
      <c r="J26" s="119">
        <f>SUM($M$8:$M$9)+SUM($M$14:$M$15)</f>
        <v>0</v>
      </c>
      <c r="K26" s="120">
        <f>+IF($J$25&gt;0,J26/$J$25,0)</f>
        <v>0</v>
      </c>
      <c r="L26" s="284" t="str">
        <f>IF(K26&lt;10%,"El Mínimo debe ser 10%","OK")</f>
        <v>El Mínimo debe ser 10%</v>
      </c>
    </row>
    <row r="27" spans="1:20" s="284" customFormat="1" ht="22.15" customHeight="1" x14ac:dyDescent="0.35">
      <c r="G27" s="118"/>
      <c r="H27" s="282" t="s">
        <v>85</v>
      </c>
      <c r="I27" s="283"/>
      <c r="J27" s="119">
        <f>+M16</f>
        <v>0</v>
      </c>
      <c r="K27" s="120">
        <f>+IF($J$25&gt;0,J27/$J$25,0)</f>
        <v>0</v>
      </c>
    </row>
    <row r="28" spans="1:20" s="284" customFormat="1" ht="22.15" customHeight="1" x14ac:dyDescent="0.35">
      <c r="E28" s="285"/>
      <c r="G28" s="118"/>
      <c r="H28" s="282" t="s">
        <v>76</v>
      </c>
      <c r="I28" s="283"/>
      <c r="J28" s="119">
        <f>+P16</f>
        <v>0</v>
      </c>
      <c r="K28" s="120">
        <f>+IF($J$25&gt;0,J28/$J$25,0)</f>
        <v>0</v>
      </c>
    </row>
    <row r="29" spans="1:20" s="284" customFormat="1" ht="22.15" customHeight="1" x14ac:dyDescent="0.35">
      <c r="E29" s="285"/>
      <c r="G29" s="118"/>
      <c r="H29" s="286" t="s">
        <v>77</v>
      </c>
      <c r="I29" s="287"/>
      <c r="J29" s="119">
        <f>SUM(J27:J28)</f>
        <v>0</v>
      </c>
      <c r="K29" s="120">
        <f>+IF($J$25&gt;0,J29/$J$25,0)</f>
        <v>0</v>
      </c>
      <c r="L29" s="284" t="str">
        <f>IF(K29&lt;50%,"El Mínimo debe ser 50%","OK")</f>
        <v>El Mínimo debe ser 50%</v>
      </c>
    </row>
  </sheetData>
  <sheetProtection algorithmName="SHA-512" hashValue="O953I7G6aPVCgob9kp78U5LZcRVYCW9YgJTPoBiQVX8LVy+OM6leTpNBrNQMtfn1aE5mB2gJuvoYcSLFdH+C3Q==" saltValue="rnBHeEhxb+WduEc4fjn+kw==" spinCount="100000" sheet="1" objects="1" scenarios="1" selectLockedCells="1"/>
  <mergeCells count="17">
    <mergeCell ref="B2:P2"/>
    <mergeCell ref="B3:P3"/>
    <mergeCell ref="B4:P4"/>
    <mergeCell ref="B6:D6"/>
    <mergeCell ref="E6:G6"/>
    <mergeCell ref="H6:J6"/>
    <mergeCell ref="K6:P6"/>
    <mergeCell ref="B14:B15"/>
    <mergeCell ref="C14:C15"/>
    <mergeCell ref="R14:S15"/>
    <mergeCell ref="B16:C16"/>
    <mergeCell ref="B7:C7"/>
    <mergeCell ref="B8:B9"/>
    <mergeCell ref="C8:C9"/>
    <mergeCell ref="B10:B13"/>
    <mergeCell ref="C10:C13"/>
    <mergeCell ref="R12:S13"/>
  </mergeCells>
  <conditionalFormatting sqref="H16:J16">
    <cfRule type="cellIs" dxfId="60" priority="38" operator="greaterThan">
      <formula>240000000</formula>
    </cfRule>
  </conditionalFormatting>
  <conditionalFormatting sqref="P16">
    <cfRule type="containsText" dxfId="59" priority="37" operator="containsText" text="50%">
      <formula>NOT(ISERROR(SEARCH("50%",P16)))</formula>
    </cfRule>
  </conditionalFormatting>
  <conditionalFormatting sqref="E8">
    <cfRule type="containsText" dxfId="58" priority="35" operator="containsText" text="Monto Excede">
      <formula>NOT(ISERROR(SEARCH("Monto Excede",E8)))</formula>
    </cfRule>
    <cfRule type="containsText" dxfId="57" priority="36" operator="containsText" text="M$50.000">
      <formula>NOT(ISERROR(SEARCH("M$50.000",E8)))</formula>
    </cfRule>
  </conditionalFormatting>
  <conditionalFormatting sqref="E13">
    <cfRule type="containsText" dxfId="56" priority="33" operator="containsText" text="Este Sub Item">
      <formula>NOT(ISERROR(SEARCH("Este Sub Item",E13)))</formula>
    </cfRule>
    <cfRule type="containsText" dxfId="55" priority="34" operator="containsText" text="Este Item debe">
      <formula>NOT(ISERROR(SEARCH("Este Item debe",E13)))</formula>
    </cfRule>
  </conditionalFormatting>
  <conditionalFormatting sqref="E9">
    <cfRule type="containsText" dxfId="54" priority="31" operator="containsText" text="Monto Excede">
      <formula>NOT(ISERROR(SEARCH("Monto Excede",E9)))</formula>
    </cfRule>
    <cfRule type="containsText" dxfId="53" priority="32" operator="containsText" text="M$50.000">
      <formula>NOT(ISERROR(SEARCH("M$50.000",E9)))</formula>
    </cfRule>
  </conditionalFormatting>
  <conditionalFormatting sqref="R14">
    <cfRule type="containsText" dxfId="52" priority="30" stopIfTrue="1" operator="containsText" text="Monto Item Equipamiento OK">
      <formula>NOT(ISERROR(SEARCH("Monto Item Equipamiento OK",R14)))</formula>
    </cfRule>
  </conditionalFormatting>
  <conditionalFormatting sqref="R14">
    <cfRule type="containsText" dxfId="51" priority="27" operator="containsText" text="$50.000.000">
      <formula>NOT(ISERROR(SEARCH("$50.000.000",R14)))</formula>
    </cfRule>
    <cfRule type="containsText" dxfId="50" priority="28" operator="containsText" text="Excede">
      <formula>NOT(ISERROR(SEARCH("Excede",R14)))</formula>
    </cfRule>
    <cfRule type="containsText" dxfId="49" priority="29" operator="containsText" text="M$50.000">
      <formula>NOT(ISERROR(SEARCH("M$50.000",R14)))</formula>
    </cfRule>
  </conditionalFormatting>
  <conditionalFormatting sqref="R12">
    <cfRule type="containsText" dxfId="48" priority="24" operator="containsText" text="$50.000.000">
      <formula>NOT(ISERROR(SEARCH("$50.000.000",R12)))</formula>
    </cfRule>
    <cfRule type="containsText" dxfId="47" priority="25" operator="containsText" text="Excede">
      <formula>NOT(ISERROR(SEARCH("Excede",R12)))</formula>
    </cfRule>
    <cfRule type="containsText" dxfId="46" priority="26" operator="containsText" text="M$50.000">
      <formula>NOT(ISERROR(SEARCH("M$50.000",R12)))</formula>
    </cfRule>
  </conditionalFormatting>
  <conditionalFormatting sqref="R12">
    <cfRule type="containsText" dxfId="45" priority="23" stopIfTrue="1" operator="containsText" text="Monto Item Equipamiento OK">
      <formula>NOT(ISERROR(SEARCH("Monto Item Equipamiento OK",R12)))</formula>
    </cfRule>
  </conditionalFormatting>
  <conditionalFormatting sqref="R12:S13">
    <cfRule type="containsText" dxfId="44" priority="22" stopIfTrue="1" operator="containsText" text="No puede tener">
      <formula>NOT(ISERROR(SEARCH("No puede tener",R12)))</formula>
    </cfRule>
  </conditionalFormatting>
  <conditionalFormatting sqref="R14:S15">
    <cfRule type="containsText" dxfId="43" priority="21" stopIfTrue="1" operator="containsText" text="No puede tener">
      <formula>NOT(ISERROR(SEARCH("No puede tener",R14)))</formula>
    </cfRule>
  </conditionalFormatting>
  <conditionalFormatting sqref="K16:O16">
    <cfRule type="containsText" dxfId="42" priority="20" operator="containsText" text="Debe ser">
      <formula>NOT(ISERROR(SEARCH("Debe ser",K16)))</formula>
    </cfRule>
  </conditionalFormatting>
  <conditionalFormatting sqref="F8:G8">
    <cfRule type="containsText" dxfId="41" priority="18" operator="containsText" text="Monto Excede">
      <formula>NOT(ISERROR(SEARCH("Monto Excede",F8)))</formula>
    </cfRule>
    <cfRule type="containsText" dxfId="40" priority="19" operator="containsText" text="M$50.000">
      <formula>NOT(ISERROR(SEARCH("M$50.000",F8)))</formula>
    </cfRule>
  </conditionalFormatting>
  <conditionalFormatting sqref="F13:G13">
    <cfRule type="containsText" dxfId="39" priority="16" operator="containsText" text="Este Sub-ítem">
      <formula>NOT(ISERROR(SEARCH("Este Sub-ítem",F13)))</formula>
    </cfRule>
  </conditionalFormatting>
  <conditionalFormatting sqref="F9:G9">
    <cfRule type="containsText" dxfId="38" priority="14" operator="containsText" text="Monto Excede">
      <formula>NOT(ISERROR(SEARCH("Monto Excede",F9)))</formula>
    </cfRule>
    <cfRule type="containsText" dxfId="37" priority="15" operator="containsText" text="M$50.000">
      <formula>NOT(ISERROR(SEARCH("M$50.000",F9)))</formula>
    </cfRule>
  </conditionalFormatting>
  <conditionalFormatting sqref="J22">
    <cfRule type="cellIs" dxfId="36" priority="12" stopIfTrue="1" operator="greaterThan">
      <formula>0.5</formula>
    </cfRule>
  </conditionalFormatting>
  <conditionalFormatting sqref="L29">
    <cfRule type="containsText" dxfId="35" priority="5" stopIfTrue="1" operator="containsText" text="El Mínimo debe ser 50%">
      <formula>NOT(ISERROR(SEARCH("El Mínimo debe ser 50%",L29)))</formula>
    </cfRule>
    <cfRule type="containsText" dxfId="34" priority="6" stopIfTrue="1" operator="containsText" text="El mímo debe ser 50%">
      <formula>NOT(ISERROR(SEARCH("El mímo debe ser 50%",L29)))</formula>
    </cfRule>
  </conditionalFormatting>
  <conditionalFormatting sqref="K26">
    <cfRule type="cellIs" dxfId="33" priority="3" stopIfTrue="1" operator="lessThan">
      <formula>0.1</formula>
    </cfRule>
  </conditionalFormatting>
  <conditionalFormatting sqref="K29">
    <cfRule type="cellIs" dxfId="32" priority="2" stopIfTrue="1" operator="lessThan">
      <formula>0.5</formula>
    </cfRule>
  </conditionalFormatting>
  <conditionalFormatting sqref="L26">
    <cfRule type="containsText" dxfId="31" priority="1" stopIfTrue="1" operator="containsText" text="El Mínimo debe ser 10%">
      <formula>NOT(ISERROR(SEARCH("El Mínimo debe ser 10%",L26)))</formula>
    </cfRule>
  </conditionalFormatting>
  <printOptions horizontalCentered="1"/>
  <pageMargins left="0" right="0" top="0.78740157480314965" bottom="0.78740157480314965" header="0" footer="0.59055118110236227"/>
  <pageSetup paperSize="5" scale="70" orientation="landscape" r:id="rId1"/>
  <headerFooter alignWithMargins="0">
    <oddFooter>&amp;L&amp;A - &amp;F
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5">
    <tabColor rgb="FF002060"/>
  </sheetPr>
  <dimension ref="A1:V28"/>
  <sheetViews>
    <sheetView showGridLines="0" topLeftCell="A2" zoomScale="90" zoomScaleNormal="90" workbookViewId="0">
      <pane xSplit="4" ySplit="6" topLeftCell="E8" activePane="bottomRight" state="frozen"/>
      <selection activeCell="A2" sqref="A2"/>
      <selection pane="topRight" activeCell="E2" sqref="E2"/>
      <selection pane="bottomLeft" activeCell="A8" sqref="A8"/>
      <selection pane="bottomRight" activeCell="I8" sqref="I8"/>
    </sheetView>
  </sheetViews>
  <sheetFormatPr baseColWidth="10" defaultColWidth="11.453125" defaultRowHeight="11.5" x14ac:dyDescent="0.35"/>
  <cols>
    <col min="1" max="1" width="3" style="118" customWidth="1"/>
    <col min="2" max="2" width="3.81640625" style="118" customWidth="1"/>
    <col min="3" max="3" width="13.81640625" style="118" customWidth="1"/>
    <col min="4" max="4" width="30.54296875" style="118" customWidth="1"/>
    <col min="5" max="16" width="15.453125" style="118" customWidth="1"/>
    <col min="17" max="17" width="3.453125" style="118" customWidth="1"/>
    <col min="18" max="18" width="12.7265625" style="118" customWidth="1"/>
    <col min="19" max="19" width="17.453125" style="118" customWidth="1"/>
    <col min="20" max="20" width="20.453125" style="118" customWidth="1"/>
    <col min="21" max="21" width="16.54296875" style="118" hidden="1" customWidth="1"/>
    <col min="22" max="22" width="9.453125" style="118" customWidth="1"/>
    <col min="23" max="16384" width="11.453125" style="118"/>
  </cols>
  <sheetData>
    <row r="1" spans="1:22" ht="9" customHeight="1" x14ac:dyDescent="0.3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4"/>
    </row>
    <row r="2" spans="1:22" ht="28.5" customHeight="1" x14ac:dyDescent="0.35">
      <c r="A2" s="123"/>
      <c r="B2" s="429" t="s">
        <v>72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123"/>
    </row>
    <row r="3" spans="1:22" hidden="1" x14ac:dyDescent="0.35">
      <c r="A3" s="123"/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123"/>
    </row>
    <row r="4" spans="1:22" ht="9" customHeight="1" thickBot="1" x14ac:dyDescent="0.4">
      <c r="A4" s="125"/>
      <c r="B4" s="431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126"/>
      <c r="R4" s="121"/>
      <c r="S4" s="121"/>
      <c r="T4" s="121"/>
    </row>
    <row r="5" spans="1:22" ht="13.5" hidden="1" customHeight="1" thickBot="1" x14ac:dyDescent="0.4">
      <c r="A5" s="125"/>
      <c r="B5" s="125"/>
      <c r="C5" s="126"/>
      <c r="D5" s="126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7"/>
      <c r="Q5" s="125"/>
      <c r="R5" s="128"/>
      <c r="S5" s="128"/>
      <c r="T5" s="121"/>
    </row>
    <row r="6" spans="1:22" ht="25.5" customHeight="1" thickBot="1" x14ac:dyDescent="0.4">
      <c r="A6" s="125"/>
      <c r="B6" s="433"/>
      <c r="C6" s="433"/>
      <c r="D6" s="434"/>
      <c r="E6" s="435" t="s">
        <v>51</v>
      </c>
      <c r="F6" s="436"/>
      <c r="G6" s="437"/>
      <c r="H6" s="435" t="s">
        <v>108</v>
      </c>
      <c r="I6" s="436"/>
      <c r="J6" s="437"/>
      <c r="K6" s="438" t="s">
        <v>126</v>
      </c>
      <c r="L6" s="439"/>
      <c r="M6" s="439"/>
      <c r="N6" s="439"/>
      <c r="O6" s="439"/>
      <c r="P6" s="440"/>
      <c r="Q6" s="82"/>
      <c r="R6" s="128"/>
      <c r="S6" s="128"/>
      <c r="T6" s="128"/>
      <c r="U6" s="128"/>
      <c r="V6" s="128"/>
    </row>
    <row r="7" spans="1:22" ht="37.9" customHeight="1" thickBot="1" x14ac:dyDescent="0.4">
      <c r="A7" s="127"/>
      <c r="B7" s="424" t="s">
        <v>0</v>
      </c>
      <c r="C7" s="425"/>
      <c r="D7" s="253" t="s">
        <v>1</v>
      </c>
      <c r="E7" s="254" t="s">
        <v>63</v>
      </c>
      <c r="F7" s="257" t="s">
        <v>70</v>
      </c>
      <c r="G7" s="256" t="s">
        <v>71</v>
      </c>
      <c r="H7" s="254" t="s">
        <v>63</v>
      </c>
      <c r="I7" s="257" t="s">
        <v>70</v>
      </c>
      <c r="J7" s="256" t="s">
        <v>71</v>
      </c>
      <c r="K7" s="254" t="s">
        <v>64</v>
      </c>
      <c r="L7" s="257" t="s">
        <v>70</v>
      </c>
      <c r="M7" s="256" t="s">
        <v>71</v>
      </c>
      <c r="N7" s="254" t="s">
        <v>67</v>
      </c>
      <c r="O7" s="253" t="s">
        <v>70</v>
      </c>
      <c r="P7" s="256" t="s">
        <v>71</v>
      </c>
      <c r="Q7" s="82"/>
      <c r="R7" s="128"/>
      <c r="S7" s="128"/>
      <c r="T7" s="128"/>
      <c r="U7" s="128"/>
      <c r="V7" s="128"/>
    </row>
    <row r="8" spans="1:22" ht="37.9" customHeight="1" x14ac:dyDescent="0.35">
      <c r="A8" s="127"/>
      <c r="B8" s="426" t="s">
        <v>4</v>
      </c>
      <c r="C8" s="428" t="s">
        <v>5</v>
      </c>
      <c r="D8" s="103" t="s">
        <v>20</v>
      </c>
      <c r="E8" s="258">
        <f t="shared" ref="E8:E15" si="0">+H8+K8+N8</f>
        <v>0</v>
      </c>
      <c r="F8" s="259">
        <f t="shared" ref="F8:F15" si="1">+I8+L8+O8</f>
        <v>0</v>
      </c>
      <c r="G8" s="260">
        <f t="shared" ref="G8:G15" si="2">+J8+M8+P8</f>
        <v>0</v>
      </c>
      <c r="H8" s="104">
        <f>+'PRESUPUESTO MODIFICADO'!J8</f>
        <v>0</v>
      </c>
      <c r="I8" s="149"/>
      <c r="J8" s="105">
        <f t="shared" ref="J8:J13" si="3">+H8-I8</f>
        <v>0</v>
      </c>
      <c r="K8" s="104">
        <f>+'PRESUPUESTO MODIFICADO'!M8</f>
        <v>0</v>
      </c>
      <c r="L8" s="152"/>
      <c r="M8" s="106">
        <f t="shared" ref="M8:M15" si="4">+K8-L8</f>
        <v>0</v>
      </c>
      <c r="N8" s="110"/>
      <c r="O8" s="111"/>
      <c r="P8" s="112"/>
      <c r="Q8" s="82"/>
      <c r="R8" s="128"/>
      <c r="S8" s="131"/>
      <c r="T8" s="128"/>
      <c r="U8" s="128"/>
      <c r="V8" s="128"/>
    </row>
    <row r="9" spans="1:22" ht="37.9" customHeight="1" x14ac:dyDescent="0.35">
      <c r="A9" s="127"/>
      <c r="B9" s="427"/>
      <c r="C9" s="419"/>
      <c r="D9" s="90" t="s">
        <v>6</v>
      </c>
      <c r="E9" s="261">
        <f t="shared" si="0"/>
        <v>0</v>
      </c>
      <c r="F9" s="262">
        <f t="shared" si="1"/>
        <v>0</v>
      </c>
      <c r="G9" s="263">
        <f t="shared" si="2"/>
        <v>0</v>
      </c>
      <c r="H9" s="92">
        <f>+'PRESUPUESTO MODIFICADO'!J9</f>
        <v>0</v>
      </c>
      <c r="I9" s="150"/>
      <c r="J9" s="93">
        <f t="shared" si="3"/>
        <v>0</v>
      </c>
      <c r="K9" s="92">
        <f>+'PRESUPUESTO MODIFICADO'!M9</f>
        <v>0</v>
      </c>
      <c r="L9" s="153"/>
      <c r="M9" s="100">
        <f t="shared" si="4"/>
        <v>0</v>
      </c>
      <c r="N9" s="113"/>
      <c r="O9" s="114"/>
      <c r="P9" s="115"/>
      <c r="Q9" s="82"/>
      <c r="R9" s="128"/>
      <c r="S9" s="131"/>
      <c r="T9" s="128"/>
      <c r="U9" s="128"/>
      <c r="V9" s="128"/>
    </row>
    <row r="10" spans="1:22" ht="37.9" customHeight="1" x14ac:dyDescent="0.35">
      <c r="A10" s="127"/>
      <c r="B10" s="427" t="s">
        <v>7</v>
      </c>
      <c r="C10" s="419" t="s">
        <v>21</v>
      </c>
      <c r="D10" s="90" t="s">
        <v>8</v>
      </c>
      <c r="E10" s="264">
        <f t="shared" si="0"/>
        <v>0</v>
      </c>
      <c r="F10" s="265">
        <f t="shared" si="1"/>
        <v>0</v>
      </c>
      <c r="G10" s="266">
        <f t="shared" si="2"/>
        <v>0</v>
      </c>
      <c r="H10" s="92">
        <f>+'PRESUPUESTO MODIFICADO'!J10</f>
        <v>0</v>
      </c>
      <c r="I10" s="151"/>
      <c r="J10" s="94">
        <f t="shared" si="3"/>
        <v>0</v>
      </c>
      <c r="K10" s="98">
        <f>+'PRESUPUESTO MODIFICADO'!M10</f>
        <v>0</v>
      </c>
      <c r="L10" s="154"/>
      <c r="M10" s="84">
        <f t="shared" si="4"/>
        <v>0</v>
      </c>
      <c r="N10" s="113"/>
      <c r="O10" s="114"/>
      <c r="P10" s="115"/>
      <c r="Q10" s="82"/>
      <c r="R10" s="128"/>
      <c r="S10" s="132"/>
      <c r="T10" s="128"/>
      <c r="U10" s="128"/>
      <c r="V10" s="128"/>
    </row>
    <row r="11" spans="1:22" ht="37.9" customHeight="1" x14ac:dyDescent="0.35">
      <c r="A11" s="127"/>
      <c r="B11" s="427"/>
      <c r="C11" s="419"/>
      <c r="D11" s="90" t="s">
        <v>9</v>
      </c>
      <c r="E11" s="264">
        <f t="shared" si="0"/>
        <v>0</v>
      </c>
      <c r="F11" s="265">
        <f t="shared" si="1"/>
        <v>0</v>
      </c>
      <c r="G11" s="266">
        <f t="shared" si="2"/>
        <v>0</v>
      </c>
      <c r="H11" s="92">
        <f>+'PRESUPUESTO MODIFICADO'!J11</f>
        <v>0</v>
      </c>
      <c r="I11" s="151"/>
      <c r="J11" s="94">
        <f t="shared" si="3"/>
        <v>0</v>
      </c>
      <c r="K11" s="98">
        <f>+'PRESUPUESTO MODIFICADO'!M11</f>
        <v>0</v>
      </c>
      <c r="L11" s="154"/>
      <c r="M11" s="84">
        <f t="shared" si="4"/>
        <v>0</v>
      </c>
      <c r="N11" s="101">
        <f>+'PRESUPUESTO MODIFICADO'!P11</f>
        <v>0</v>
      </c>
      <c r="O11" s="154"/>
      <c r="P11" s="84">
        <f>+N11-O11</f>
        <v>0</v>
      </c>
      <c r="Q11" s="82"/>
      <c r="R11" s="128"/>
      <c r="S11" s="128"/>
      <c r="T11" s="128"/>
      <c r="U11" s="128"/>
      <c r="V11" s="128"/>
    </row>
    <row r="12" spans="1:22" ht="37.9" customHeight="1" x14ac:dyDescent="0.35">
      <c r="A12" s="127"/>
      <c r="B12" s="427"/>
      <c r="C12" s="419"/>
      <c r="D12" s="90" t="s">
        <v>10</v>
      </c>
      <c r="E12" s="264">
        <f t="shared" si="0"/>
        <v>0</v>
      </c>
      <c r="F12" s="265">
        <f t="shared" si="1"/>
        <v>0</v>
      </c>
      <c r="G12" s="266">
        <f t="shared" si="2"/>
        <v>0</v>
      </c>
      <c r="H12" s="92">
        <f>+'PRESUPUESTO MODIFICADO'!J12</f>
        <v>0</v>
      </c>
      <c r="I12" s="151"/>
      <c r="J12" s="94">
        <f t="shared" si="3"/>
        <v>0</v>
      </c>
      <c r="K12" s="98">
        <f>+'PRESUPUESTO MODIFICADO'!M12</f>
        <v>0</v>
      </c>
      <c r="L12" s="154"/>
      <c r="M12" s="84">
        <f t="shared" si="4"/>
        <v>0</v>
      </c>
      <c r="N12" s="101">
        <f>+'PRESUPUESTO MODIFICADO'!P12</f>
        <v>0</v>
      </c>
      <c r="O12" s="154"/>
      <c r="P12" s="84">
        <f>+N12-O12</f>
        <v>0</v>
      </c>
      <c r="Q12" s="82"/>
      <c r="R12" s="421" t="str">
        <f>IF(H12="","No puede tener celdas vacías",IF(H13="","No puede tener celdas vacías",IF(K12="","No puede tener celdas vacías",IF(K13="","No puede tener celdas vacías",IF(P11="","No puede tener celdas vacías",IF(P12="","No puede tener celdas vacías",IF(P13="","No puede tener celdas vacías","")))))))</f>
        <v/>
      </c>
      <c r="S12" s="421"/>
      <c r="T12" s="121"/>
    </row>
    <row r="13" spans="1:22" ht="37.9" customHeight="1" x14ac:dyDescent="0.35">
      <c r="A13" s="127"/>
      <c r="B13" s="427"/>
      <c r="C13" s="419"/>
      <c r="D13" s="90" t="s">
        <v>11</v>
      </c>
      <c r="E13" s="267">
        <f t="shared" si="0"/>
        <v>0</v>
      </c>
      <c r="F13" s="269" t="str">
        <f>IF(SUM(I13+L13+O13)=0,"Este Sub-ítem debe tener Presupuesto",SUM(I13+L13+O13))</f>
        <v>Este Sub-ítem debe tener Presupuesto</v>
      </c>
      <c r="G13" s="269">
        <f>+J13+M13+P13</f>
        <v>0</v>
      </c>
      <c r="H13" s="92">
        <f>+'PRESUPUESTO MODIFICADO'!J13</f>
        <v>0</v>
      </c>
      <c r="I13" s="151"/>
      <c r="J13" s="94">
        <f t="shared" si="3"/>
        <v>0</v>
      </c>
      <c r="K13" s="98">
        <f>+'PRESUPUESTO MODIFICADO'!M13</f>
        <v>0</v>
      </c>
      <c r="L13" s="154"/>
      <c r="M13" s="84">
        <f t="shared" si="4"/>
        <v>0</v>
      </c>
      <c r="N13" s="101">
        <f>+'PRESUPUESTO MODIFICADO'!P13</f>
        <v>0</v>
      </c>
      <c r="O13" s="154"/>
      <c r="P13" s="84">
        <f>+N13-O13</f>
        <v>0</v>
      </c>
      <c r="Q13" s="82"/>
      <c r="R13" s="421"/>
      <c r="S13" s="421"/>
      <c r="T13" s="121"/>
    </row>
    <row r="14" spans="1:22" ht="37.9" customHeight="1" x14ac:dyDescent="0.35">
      <c r="A14" s="127"/>
      <c r="B14" s="417" t="s">
        <v>12</v>
      </c>
      <c r="C14" s="419" t="s">
        <v>13</v>
      </c>
      <c r="D14" s="90" t="s">
        <v>14</v>
      </c>
      <c r="E14" s="270">
        <f t="shared" si="0"/>
        <v>0</v>
      </c>
      <c r="F14" s="271">
        <f t="shared" si="1"/>
        <v>0</v>
      </c>
      <c r="G14" s="272">
        <f t="shared" si="2"/>
        <v>0</v>
      </c>
      <c r="H14" s="95"/>
      <c r="I14" s="85"/>
      <c r="J14" s="83"/>
      <c r="K14" s="98">
        <f>+'PRESUPUESTO MODIFICADO'!M14</f>
        <v>0</v>
      </c>
      <c r="L14" s="154"/>
      <c r="M14" s="84">
        <f t="shared" si="4"/>
        <v>0</v>
      </c>
      <c r="N14" s="101">
        <f>+'PRESUPUESTO MODIFICADO'!P14</f>
        <v>0</v>
      </c>
      <c r="O14" s="154"/>
      <c r="P14" s="84">
        <f>+N14-O14</f>
        <v>0</v>
      </c>
      <c r="Q14" s="82"/>
      <c r="R14" s="421" t="str">
        <f>IF(K14="","No puede tener celdas vacías",IF(K15="","No puede tener celdas vacías",IF(P14="","No puede tener celdas vacías",IF(P15="","No puede tener celdas vacías",""))))</f>
        <v/>
      </c>
      <c r="S14" s="421"/>
      <c r="T14" s="121"/>
    </row>
    <row r="15" spans="1:22" ht="37.9" customHeight="1" thickBot="1" x14ac:dyDescent="0.4">
      <c r="A15" s="127"/>
      <c r="B15" s="418"/>
      <c r="C15" s="420"/>
      <c r="D15" s="91" t="s">
        <v>15</v>
      </c>
      <c r="E15" s="273">
        <f t="shared" si="0"/>
        <v>0</v>
      </c>
      <c r="F15" s="274">
        <f t="shared" si="1"/>
        <v>0</v>
      </c>
      <c r="G15" s="275">
        <f t="shared" si="2"/>
        <v>0</v>
      </c>
      <c r="H15" s="96"/>
      <c r="I15" s="86"/>
      <c r="J15" s="97"/>
      <c r="K15" s="99">
        <f>+'PRESUPUESTO MODIFICADO'!M15</f>
        <v>0</v>
      </c>
      <c r="L15" s="155"/>
      <c r="M15" s="87">
        <f t="shared" si="4"/>
        <v>0</v>
      </c>
      <c r="N15" s="102">
        <f>+'PRESUPUESTO MODIFICADO'!P15</f>
        <v>0</v>
      </c>
      <c r="O15" s="155"/>
      <c r="P15" s="87">
        <f>+N15-O15</f>
        <v>0</v>
      </c>
      <c r="Q15" s="82"/>
      <c r="R15" s="421"/>
      <c r="S15" s="421"/>
      <c r="T15" s="121"/>
    </row>
    <row r="16" spans="1:22" ht="37.9" customHeight="1" thickBot="1" x14ac:dyDescent="0.4">
      <c r="A16" s="125"/>
      <c r="B16" s="422"/>
      <c r="C16" s="423"/>
      <c r="D16" s="276" t="s">
        <v>38</v>
      </c>
      <c r="E16" s="277">
        <f t="shared" ref="E16:P16" si="5">SUM(E8:E15)</f>
        <v>0</v>
      </c>
      <c r="F16" s="278">
        <f t="shared" si="5"/>
        <v>0</v>
      </c>
      <c r="G16" s="279">
        <f t="shared" si="5"/>
        <v>0</v>
      </c>
      <c r="H16" s="277">
        <f t="shared" si="5"/>
        <v>0</v>
      </c>
      <c r="I16" s="278">
        <f t="shared" si="5"/>
        <v>0</v>
      </c>
      <c r="J16" s="279">
        <f t="shared" si="5"/>
        <v>0</v>
      </c>
      <c r="K16" s="277">
        <f t="shared" si="5"/>
        <v>0</v>
      </c>
      <c r="L16" s="280">
        <f t="shared" si="5"/>
        <v>0</v>
      </c>
      <c r="M16" s="279">
        <f t="shared" si="5"/>
        <v>0</v>
      </c>
      <c r="N16" s="281">
        <f t="shared" si="5"/>
        <v>0</v>
      </c>
      <c r="O16" s="280">
        <f t="shared" si="5"/>
        <v>0</v>
      </c>
      <c r="P16" s="279">
        <f t="shared" si="5"/>
        <v>0</v>
      </c>
      <c r="Q16" s="82"/>
    </row>
    <row r="17" spans="1:20" x14ac:dyDescent="0.35">
      <c r="A17" s="125"/>
      <c r="B17" s="125"/>
      <c r="C17" s="125"/>
      <c r="D17" s="88"/>
      <c r="E17" s="125"/>
      <c r="F17" s="125"/>
      <c r="G17" s="125"/>
      <c r="H17" s="89"/>
      <c r="I17" s="89"/>
      <c r="J17" s="89"/>
      <c r="K17" s="89"/>
      <c r="L17" s="89"/>
      <c r="M17" s="89"/>
      <c r="N17" s="89"/>
      <c r="O17" s="89"/>
      <c r="P17" s="125"/>
      <c r="Q17" s="125"/>
      <c r="R17" s="128"/>
      <c r="S17" s="128"/>
      <c r="T17" s="121"/>
    </row>
    <row r="18" spans="1:20" ht="21" customHeight="1" x14ac:dyDescent="0.35">
      <c r="A18" s="128"/>
      <c r="B18" s="121"/>
      <c r="C18" s="121"/>
      <c r="D18" s="121"/>
      <c r="E18" s="121"/>
      <c r="F18" s="121"/>
      <c r="G18" s="121"/>
      <c r="H18" s="121"/>
      <c r="I18" s="122" t="s">
        <v>74</v>
      </c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</row>
    <row r="19" spans="1:20" ht="20.5" customHeight="1" x14ac:dyDescent="0.35">
      <c r="G19" s="282" t="s">
        <v>35</v>
      </c>
      <c r="H19" s="283"/>
      <c r="I19" s="119">
        <f>SUM($I$8:$I$9)</f>
        <v>0</v>
      </c>
    </row>
    <row r="20" spans="1:20" ht="20.5" customHeight="1" x14ac:dyDescent="0.35">
      <c r="G20" s="282" t="s">
        <v>26</v>
      </c>
      <c r="H20" s="283"/>
      <c r="I20" s="119">
        <f>SUM($I$10:$I$13)</f>
        <v>0</v>
      </c>
    </row>
    <row r="21" spans="1:20" ht="20.5" customHeight="1" x14ac:dyDescent="0.35">
      <c r="G21" s="283" t="s">
        <v>73</v>
      </c>
      <c r="H21" s="283"/>
      <c r="I21" s="120">
        <f>+IF(I19&gt;0,I20/I19,0)</f>
        <v>0</v>
      </c>
    </row>
    <row r="24" spans="1:20" ht="19.149999999999999" customHeight="1" x14ac:dyDescent="0.35">
      <c r="G24" s="282" t="s">
        <v>75</v>
      </c>
      <c r="H24" s="283"/>
      <c r="I24" s="119">
        <f>SUM($F$8:$F$9)</f>
        <v>0</v>
      </c>
      <c r="K24" s="284"/>
    </row>
    <row r="25" spans="1:20" ht="19.149999999999999" customHeight="1" x14ac:dyDescent="0.35">
      <c r="G25" s="282" t="s">
        <v>125</v>
      </c>
      <c r="H25" s="283"/>
      <c r="I25" s="119">
        <f>SUM($L$8:$L$9)+SUM($L$14:$L$15)</f>
        <v>0</v>
      </c>
      <c r="J25" s="120">
        <f>+IF($I$24&gt;0,I25/$I$24,0)</f>
        <v>0</v>
      </c>
      <c r="K25" s="284" t="str">
        <f>IF(J25&lt;10%,"El Mínimo debe ser 10%","OK")</f>
        <v>El Mínimo debe ser 10%</v>
      </c>
    </row>
    <row r="26" spans="1:20" ht="19.149999999999999" customHeight="1" x14ac:dyDescent="0.35">
      <c r="G26" s="282" t="s">
        <v>85</v>
      </c>
      <c r="H26" s="283"/>
      <c r="I26" s="119">
        <f>+$L$16</f>
        <v>0</v>
      </c>
      <c r="J26" s="120">
        <f>+IF($I$24&gt;0,I26/$I$24,0)</f>
        <v>0</v>
      </c>
      <c r="K26" s="284"/>
    </row>
    <row r="27" spans="1:20" ht="19.149999999999999" customHeight="1" x14ac:dyDescent="0.35">
      <c r="G27" s="282" t="s">
        <v>76</v>
      </c>
      <c r="H27" s="283"/>
      <c r="I27" s="119">
        <f>+$O$16</f>
        <v>0</v>
      </c>
      <c r="J27" s="120">
        <f>+IF($I$24&gt;0,I27/$I$24,0)</f>
        <v>0</v>
      </c>
      <c r="K27" s="284"/>
    </row>
    <row r="28" spans="1:20" ht="19.149999999999999" customHeight="1" x14ac:dyDescent="0.35">
      <c r="G28" s="286" t="s">
        <v>77</v>
      </c>
      <c r="H28" s="287"/>
      <c r="I28" s="119">
        <f>SUM(I26:I27)</f>
        <v>0</v>
      </c>
      <c r="J28" s="120">
        <f>+IF($I$24&gt;0,I28/$I$24,0)</f>
        <v>0</v>
      </c>
      <c r="K28" s="284" t="str">
        <f>IF(J28&lt;50%,"El Mínimo debe ser 50%","OK")</f>
        <v>El Mínimo debe ser 50%</v>
      </c>
    </row>
  </sheetData>
  <sheetProtection algorithmName="SHA-512" hashValue="e/O6F2DFJhficJxX7NRaV5RTbDavpLZtOt0CU5tAmUduF87sUboggeYZmA17VEfjKc0Oh06/ry6Nt3wMAPQUaw==" saltValue="WDDrhosFs4BJl/LH2mnZbA==" spinCount="100000" sheet="1" objects="1" scenarios="1" selectLockedCells="1"/>
  <mergeCells count="17">
    <mergeCell ref="B7:C7"/>
    <mergeCell ref="H6:J6"/>
    <mergeCell ref="E6:G6"/>
    <mergeCell ref="B8:B9"/>
    <mergeCell ref="C8:C9"/>
    <mergeCell ref="B2:P2"/>
    <mergeCell ref="B3:P3"/>
    <mergeCell ref="B4:P4"/>
    <mergeCell ref="B6:D6"/>
    <mergeCell ref="K6:P6"/>
    <mergeCell ref="R12:S13"/>
    <mergeCell ref="B14:B15"/>
    <mergeCell ref="C14:C15"/>
    <mergeCell ref="R14:S15"/>
    <mergeCell ref="B16:C16"/>
    <mergeCell ref="B10:B13"/>
    <mergeCell ref="C10:C13"/>
  </mergeCells>
  <conditionalFormatting sqref="I21">
    <cfRule type="cellIs" dxfId="30" priority="34" stopIfTrue="1" operator="greaterThan">
      <formula>0.5</formula>
    </cfRule>
  </conditionalFormatting>
  <conditionalFormatting sqref="K28">
    <cfRule type="containsText" dxfId="29" priority="31" stopIfTrue="1" operator="containsText" text="El Mínimo debe ser 50%">
      <formula>NOT(ISERROR(SEARCH("El Mínimo debe ser 50%",K28)))</formula>
    </cfRule>
  </conditionalFormatting>
  <conditionalFormatting sqref="H16:J16">
    <cfRule type="cellIs" dxfId="28" priority="30" operator="greaterThan">
      <formula>240000000</formula>
    </cfRule>
  </conditionalFormatting>
  <conditionalFormatting sqref="P16">
    <cfRule type="containsText" dxfId="27" priority="29" operator="containsText" text="50%">
      <formula>NOT(ISERROR(SEARCH("50%",P16)))</formula>
    </cfRule>
  </conditionalFormatting>
  <conditionalFormatting sqref="E8">
    <cfRule type="containsText" dxfId="26" priority="27" operator="containsText" text="Monto Excede">
      <formula>NOT(ISERROR(SEARCH("Monto Excede",E8)))</formula>
    </cfRule>
    <cfRule type="containsText" dxfId="25" priority="28" operator="containsText" text="M$50.000">
      <formula>NOT(ISERROR(SEARCH("M$50.000",E8)))</formula>
    </cfRule>
  </conditionalFormatting>
  <conditionalFormatting sqref="E13">
    <cfRule type="containsText" dxfId="24" priority="25" operator="containsText" text="Este Sub Item">
      <formula>NOT(ISERROR(SEARCH("Este Sub Item",E13)))</formula>
    </cfRule>
    <cfRule type="containsText" dxfId="23" priority="26" operator="containsText" text="Este Item debe">
      <formula>NOT(ISERROR(SEARCH("Este Item debe",E13)))</formula>
    </cfRule>
  </conditionalFormatting>
  <conditionalFormatting sqref="E9">
    <cfRule type="containsText" dxfId="22" priority="23" operator="containsText" text="Monto Excede">
      <formula>NOT(ISERROR(SEARCH("Monto Excede",E9)))</formula>
    </cfRule>
    <cfRule type="containsText" dxfId="21" priority="24" operator="containsText" text="M$50.000">
      <formula>NOT(ISERROR(SEARCH("M$50.000",E9)))</formula>
    </cfRule>
  </conditionalFormatting>
  <conditionalFormatting sqref="R14">
    <cfRule type="containsText" dxfId="20" priority="22" stopIfTrue="1" operator="containsText" text="Monto Item Equipamiento OK">
      <formula>NOT(ISERROR(SEARCH("Monto Item Equipamiento OK",R14)))</formula>
    </cfRule>
  </conditionalFormatting>
  <conditionalFormatting sqref="R14">
    <cfRule type="containsText" dxfId="19" priority="19" operator="containsText" text="$50.000.000">
      <formula>NOT(ISERROR(SEARCH("$50.000.000",R14)))</formula>
    </cfRule>
    <cfRule type="containsText" dxfId="18" priority="20" operator="containsText" text="Excede">
      <formula>NOT(ISERROR(SEARCH("Excede",R14)))</formula>
    </cfRule>
    <cfRule type="containsText" dxfId="17" priority="21" operator="containsText" text="M$50.000">
      <formula>NOT(ISERROR(SEARCH("M$50.000",R14)))</formula>
    </cfRule>
  </conditionalFormatting>
  <conditionalFormatting sqref="R12">
    <cfRule type="containsText" dxfId="16" priority="16" operator="containsText" text="$50.000.000">
      <formula>NOT(ISERROR(SEARCH("$50.000.000",R12)))</formula>
    </cfRule>
    <cfRule type="containsText" dxfId="15" priority="17" operator="containsText" text="Excede">
      <formula>NOT(ISERROR(SEARCH("Excede",R12)))</formula>
    </cfRule>
    <cfRule type="containsText" dxfId="14" priority="18" operator="containsText" text="M$50.000">
      <formula>NOT(ISERROR(SEARCH("M$50.000",R12)))</formula>
    </cfRule>
  </conditionalFormatting>
  <conditionalFormatting sqref="R12">
    <cfRule type="containsText" dxfId="13" priority="15" stopIfTrue="1" operator="containsText" text="Monto Item Equipamiento OK">
      <formula>NOT(ISERROR(SEARCH("Monto Item Equipamiento OK",R12)))</formula>
    </cfRule>
  </conditionalFormatting>
  <conditionalFormatting sqref="R12:S13">
    <cfRule type="containsText" dxfId="12" priority="14" stopIfTrue="1" operator="containsText" text="No puede tener">
      <formula>NOT(ISERROR(SEARCH("No puede tener",R12)))</formula>
    </cfRule>
  </conditionalFormatting>
  <conditionalFormatting sqref="R14:S15">
    <cfRule type="containsText" dxfId="11" priority="13" stopIfTrue="1" operator="containsText" text="No puede tener">
      <formula>NOT(ISERROR(SEARCH("No puede tener",R14)))</formula>
    </cfRule>
  </conditionalFormatting>
  <conditionalFormatting sqref="K16:O16">
    <cfRule type="containsText" dxfId="10" priority="12" operator="containsText" text="Debe ser">
      <formula>NOT(ISERROR(SEARCH("Debe ser",K16)))</formula>
    </cfRule>
  </conditionalFormatting>
  <conditionalFormatting sqref="F8:G8">
    <cfRule type="containsText" dxfId="9" priority="10" operator="containsText" text="Monto Excede">
      <formula>NOT(ISERROR(SEARCH("Monto Excede",F8)))</formula>
    </cfRule>
    <cfRule type="containsText" dxfId="8" priority="11" operator="containsText" text="M$50.000">
      <formula>NOT(ISERROR(SEARCH("M$50.000",F8)))</formula>
    </cfRule>
  </conditionalFormatting>
  <conditionalFormatting sqref="G13">
    <cfRule type="containsText" dxfId="7" priority="8" operator="containsText" text="Este Sub Item">
      <formula>NOT(ISERROR(SEARCH("Este Sub Item",G13)))</formula>
    </cfRule>
    <cfRule type="containsText" dxfId="6" priority="9" operator="containsText" text="Este Item debe">
      <formula>NOT(ISERROR(SEARCH("Este Item debe",G13)))</formula>
    </cfRule>
  </conditionalFormatting>
  <conditionalFormatting sqref="F9:G9">
    <cfRule type="containsText" dxfId="5" priority="6" operator="containsText" text="Monto Excede">
      <formula>NOT(ISERROR(SEARCH("Monto Excede",F9)))</formula>
    </cfRule>
    <cfRule type="containsText" dxfId="4" priority="7" operator="containsText" text="M$50.000">
      <formula>NOT(ISERROR(SEARCH("M$50.000",F9)))</formula>
    </cfRule>
  </conditionalFormatting>
  <conditionalFormatting sqref="J25">
    <cfRule type="cellIs" dxfId="3" priority="5" stopIfTrue="1" operator="lessThan">
      <formula>0.1</formula>
    </cfRule>
  </conditionalFormatting>
  <conditionalFormatting sqref="J28">
    <cfRule type="cellIs" dxfId="2" priority="4" stopIfTrue="1" operator="lessThan">
      <formula>0.5</formula>
    </cfRule>
  </conditionalFormatting>
  <conditionalFormatting sqref="F13">
    <cfRule type="containsText" dxfId="1" priority="3" operator="containsText" text="Este Sub-ítem">
      <formula>NOT(ISERROR(SEARCH("Este Sub-ítem",F13)))</formula>
    </cfRule>
  </conditionalFormatting>
  <conditionalFormatting sqref="K25">
    <cfRule type="containsText" dxfId="0" priority="2" stopIfTrue="1" operator="containsText" text="El Mínimo debe ser 10%">
      <formula>NOT(ISERROR(SEARCH("El Mínimo debe ser 10%",K25)))</formula>
    </cfRule>
  </conditionalFormatting>
  <printOptions horizontalCentered="1"/>
  <pageMargins left="0" right="0" top="0.78740157480314965" bottom="0.78740157480314965" header="0" footer="0.59055118110236227"/>
  <pageSetup paperSize="5" scale="70" orientation="landscape" r:id="rId1"/>
  <headerFooter alignWithMargins="0">
    <oddFooter>&amp;L&amp;A - &amp;F
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"/>
  <sheetViews>
    <sheetView workbookViewId="0">
      <selection activeCell="I4" sqref="I4"/>
    </sheetView>
  </sheetViews>
  <sheetFormatPr baseColWidth="10" defaultColWidth="11.54296875" defaultRowHeight="14.5" x14ac:dyDescent="0.35"/>
  <cols>
    <col min="1" max="1" width="31.81640625" style="289" customWidth="1"/>
    <col min="2" max="2" width="14.7265625" style="118" customWidth="1"/>
    <col min="3" max="3" width="12.453125" style="118" customWidth="1"/>
    <col min="4" max="4" width="4.7265625" style="118" customWidth="1"/>
    <col min="5" max="5" width="14.7265625" style="118" customWidth="1"/>
    <col min="6" max="6" width="12.453125" style="118" customWidth="1"/>
    <col min="7" max="7" width="5.26953125" style="118" customWidth="1"/>
    <col min="8" max="8" width="14.7265625" style="118" customWidth="1"/>
    <col min="9" max="9" width="12.453125" style="118" customWidth="1"/>
    <col min="10" max="10" width="4.7265625" customWidth="1"/>
    <col min="11" max="16384" width="11.54296875" style="118"/>
  </cols>
  <sheetData>
    <row r="1" spans="1:13" ht="20.5" customHeight="1" x14ac:dyDescent="0.35">
      <c r="B1" s="441" t="s">
        <v>86</v>
      </c>
      <c r="C1" s="441"/>
      <c r="D1" s="289"/>
      <c r="E1" s="442" t="s">
        <v>90</v>
      </c>
      <c r="F1" s="442"/>
      <c r="H1" s="443" t="s">
        <v>91</v>
      </c>
      <c r="I1" s="443"/>
    </row>
    <row r="2" spans="1:13" ht="18" customHeight="1" x14ac:dyDescent="0.35">
      <c r="B2" s="293" t="s">
        <v>89</v>
      </c>
      <c r="C2" s="294"/>
      <c r="D2" s="290"/>
      <c r="E2" s="293" t="s">
        <v>89</v>
      </c>
      <c r="F2" s="294"/>
      <c r="H2" s="293" t="s">
        <v>89</v>
      </c>
      <c r="I2" s="294"/>
      <c r="K2" s="444" t="s">
        <v>95</v>
      </c>
      <c r="L2" s="444"/>
      <c r="M2" s="444"/>
    </row>
    <row r="3" spans="1:13" ht="15.65" customHeight="1" x14ac:dyDescent="0.35">
      <c r="B3" s="300" t="s">
        <v>87</v>
      </c>
      <c r="C3" s="301" t="s">
        <v>88</v>
      </c>
      <c r="D3" s="291"/>
      <c r="E3" s="300" t="s">
        <v>87</v>
      </c>
      <c r="F3" s="301" t="s">
        <v>88</v>
      </c>
      <c r="G3" s="291"/>
      <c r="H3" s="300" t="s">
        <v>87</v>
      </c>
      <c r="I3" s="301" t="s">
        <v>88</v>
      </c>
      <c r="K3" s="301" t="s">
        <v>92</v>
      </c>
      <c r="L3" s="302" t="s">
        <v>93</v>
      </c>
      <c r="M3" s="302" t="s">
        <v>94</v>
      </c>
    </row>
    <row r="4" spans="1:13" x14ac:dyDescent="0.35">
      <c r="A4" s="299" t="s">
        <v>20</v>
      </c>
      <c r="B4" s="295"/>
      <c r="C4" s="292">
        <f>+B4*$C$2</f>
        <v>0</v>
      </c>
      <c r="D4" s="291"/>
      <c r="E4" s="295"/>
      <c r="F4" s="292">
        <f t="shared" ref="F4:F10" si="0">+E4*$F$2</f>
        <v>0</v>
      </c>
      <c r="G4" s="291"/>
      <c r="H4" s="295"/>
      <c r="I4" s="292">
        <f t="shared" ref="I4:I10" si="1">+H4*$I$2</f>
        <v>0</v>
      </c>
      <c r="K4" s="292"/>
      <c r="L4" s="298"/>
      <c r="M4" s="325">
        <f>SUM(K4:L4)</f>
        <v>0</v>
      </c>
    </row>
    <row r="5" spans="1:13" x14ac:dyDescent="0.35">
      <c r="A5" s="299" t="s">
        <v>6</v>
      </c>
      <c r="B5" s="295"/>
      <c r="C5" s="292">
        <f t="shared" ref="C5:C10" si="2">+B5*$C$2</f>
        <v>0</v>
      </c>
      <c r="D5" s="291"/>
      <c r="E5" s="295"/>
      <c r="F5" s="292">
        <f t="shared" si="0"/>
        <v>0</v>
      </c>
      <c r="G5" s="291"/>
      <c r="H5" s="295"/>
      <c r="I5" s="292">
        <f t="shared" si="1"/>
        <v>0</v>
      </c>
      <c r="K5" s="292"/>
      <c r="L5" s="298"/>
      <c r="M5" s="325">
        <f t="shared" ref="M5:M10" si="3">SUM(K5:L5)</f>
        <v>0</v>
      </c>
    </row>
    <row r="6" spans="1:13" ht="23" x14ac:dyDescent="0.35">
      <c r="A6" s="299" t="s">
        <v>8</v>
      </c>
      <c r="B6" s="295"/>
      <c r="C6" s="292">
        <f t="shared" si="2"/>
        <v>0</v>
      </c>
      <c r="D6" s="291"/>
      <c r="E6" s="295"/>
      <c r="F6" s="292">
        <f t="shared" si="0"/>
        <v>0</v>
      </c>
      <c r="G6" s="291"/>
      <c r="H6" s="295"/>
      <c r="I6" s="292">
        <f t="shared" si="1"/>
        <v>0</v>
      </c>
      <c r="K6" s="292"/>
      <c r="L6" s="298"/>
      <c r="M6" s="325">
        <f t="shared" si="3"/>
        <v>0</v>
      </c>
    </row>
    <row r="7" spans="1:13" ht="23" x14ac:dyDescent="0.35">
      <c r="A7" s="299" t="s">
        <v>9</v>
      </c>
      <c r="B7" s="295"/>
      <c r="C7" s="292">
        <f t="shared" si="2"/>
        <v>0</v>
      </c>
      <c r="D7" s="291"/>
      <c r="E7" s="295"/>
      <c r="F7" s="292">
        <f t="shared" si="0"/>
        <v>0</v>
      </c>
      <c r="G7" s="291"/>
      <c r="H7" s="295"/>
      <c r="I7" s="292">
        <f t="shared" si="1"/>
        <v>0</v>
      </c>
      <c r="K7" s="292"/>
      <c r="L7" s="298"/>
      <c r="M7" s="325">
        <f t="shared" si="3"/>
        <v>0</v>
      </c>
    </row>
    <row r="8" spans="1:13" x14ac:dyDescent="0.35">
      <c r="A8" s="299" t="s">
        <v>10</v>
      </c>
      <c r="B8" s="295"/>
      <c r="C8" s="292">
        <f t="shared" si="2"/>
        <v>0</v>
      </c>
      <c r="D8" s="291"/>
      <c r="E8" s="295"/>
      <c r="F8" s="292">
        <f t="shared" si="0"/>
        <v>0</v>
      </c>
      <c r="G8" s="291"/>
      <c r="H8" s="295"/>
      <c r="I8" s="292">
        <f t="shared" si="1"/>
        <v>0</v>
      </c>
      <c r="K8" s="292"/>
      <c r="L8" s="298"/>
      <c r="M8" s="325">
        <f t="shared" si="3"/>
        <v>0</v>
      </c>
    </row>
    <row r="9" spans="1:13" x14ac:dyDescent="0.35">
      <c r="A9" s="299" t="s">
        <v>11</v>
      </c>
      <c r="B9" s="295"/>
      <c r="C9" s="292">
        <f t="shared" si="2"/>
        <v>0</v>
      </c>
      <c r="D9" s="291"/>
      <c r="E9" s="295"/>
      <c r="F9" s="292">
        <f t="shared" si="0"/>
        <v>0</v>
      </c>
      <c r="G9" s="291"/>
      <c r="H9" s="295"/>
      <c r="I9" s="292">
        <f t="shared" si="1"/>
        <v>0</v>
      </c>
      <c r="K9" s="292"/>
      <c r="L9" s="298"/>
      <c r="M9" s="325">
        <f t="shared" si="3"/>
        <v>0</v>
      </c>
    </row>
    <row r="10" spans="1:13" x14ac:dyDescent="0.35">
      <c r="A10" s="299" t="s">
        <v>14</v>
      </c>
      <c r="B10" s="295"/>
      <c r="C10" s="292">
        <f t="shared" si="2"/>
        <v>0</v>
      </c>
      <c r="D10" s="291"/>
      <c r="E10" s="295"/>
      <c r="F10" s="292">
        <f t="shared" si="0"/>
        <v>0</v>
      </c>
      <c r="G10" s="291"/>
      <c r="H10" s="295"/>
      <c r="I10" s="292">
        <f t="shared" si="1"/>
        <v>0</v>
      </c>
      <c r="K10" s="292"/>
      <c r="L10" s="298"/>
      <c r="M10" s="325">
        <f t="shared" si="3"/>
        <v>0</v>
      </c>
    </row>
    <row r="11" spans="1:13" ht="22.15" customHeight="1" x14ac:dyDescent="0.35">
      <c r="B11" s="296">
        <f>SUM(B4:B10)</f>
        <v>0</v>
      </c>
      <c r="C11" s="297">
        <f>SUM(C4:C10)</f>
        <v>0</v>
      </c>
      <c r="D11" s="291"/>
      <c r="E11" s="296">
        <f>SUM(E4:E10)</f>
        <v>0</v>
      </c>
      <c r="F11" s="297">
        <f>SUM(F4:F10)</f>
        <v>0</v>
      </c>
      <c r="G11" s="291"/>
      <c r="H11" s="296">
        <f>SUM(H4:H10)</f>
        <v>0</v>
      </c>
      <c r="I11" s="297">
        <f>SUM(I4:I10)</f>
        <v>0</v>
      </c>
      <c r="K11" s="297">
        <f>SUM(K4:K10)</f>
        <v>0</v>
      </c>
      <c r="L11" s="297">
        <f>SUM(L4:L10)</f>
        <v>0</v>
      </c>
      <c r="M11" s="297">
        <f>SUM(M4:M10)</f>
        <v>0</v>
      </c>
    </row>
    <row r="12" spans="1:13" x14ac:dyDescent="0.35">
      <c r="B12" s="291"/>
      <c r="C12" s="291"/>
      <c r="D12" s="291"/>
      <c r="E12" s="291"/>
      <c r="F12" s="291"/>
      <c r="G12" s="291"/>
      <c r="H12" s="291"/>
      <c r="I12" s="291"/>
      <c r="K12" s="291"/>
    </row>
  </sheetData>
  <mergeCells count="4">
    <mergeCell ref="B1:C1"/>
    <mergeCell ref="E1:F1"/>
    <mergeCell ref="H1:I1"/>
    <mergeCell ref="K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INSTRUCCIONES</vt:lpstr>
      <vt:lpstr>COTIZACIONES</vt:lpstr>
      <vt:lpstr>I.- ITEM EQUIPAMIENTO</vt:lpstr>
      <vt:lpstr>II TRASLADOS , INST. OPERACION</vt:lpstr>
      <vt:lpstr>III.- PRESUPUESTO FINAL</vt:lpstr>
      <vt:lpstr>DETALLE PRESUPUESTO</vt:lpstr>
      <vt:lpstr>PRESUPUESTO MODIFICADO</vt:lpstr>
      <vt:lpstr>SALDOS </vt:lpstr>
      <vt:lpstr>DESGLOSE FACTURAS</vt:lpstr>
      <vt:lpstr>Hoja2</vt:lpstr>
      <vt:lpstr>COTIZACIONES!Área_de_impresión</vt:lpstr>
      <vt:lpstr>'DETALLE PRESUPUESTO'!Área_de_impresión</vt:lpstr>
      <vt:lpstr>'I.- ITEM EQUIPAMIENTO'!Área_de_impresión</vt:lpstr>
      <vt:lpstr>'III.- PRESUPUESTO FINAL'!Área_de_impresión</vt:lpstr>
      <vt:lpstr>'PRESUPUESTO MODIFICADO'!Área_de_impresión</vt:lpstr>
      <vt:lpstr>'SALDOS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González Miranda</dc:creator>
  <cp:lastModifiedBy>Alberto</cp:lastModifiedBy>
  <cp:lastPrinted>2019-04-09T19:07:40Z</cp:lastPrinted>
  <dcterms:created xsi:type="dcterms:W3CDTF">2013-06-10T15:33:12Z</dcterms:created>
  <dcterms:modified xsi:type="dcterms:W3CDTF">2020-04-23T18:45:12Z</dcterms:modified>
</cp:coreProperties>
</file>