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1. CONCURSOS\9. XII Fondequip Mediano 2023\PLATAFORMA\Formularios de Postulación\"/>
    </mc:Choice>
  </mc:AlternateContent>
  <bookViews>
    <workbookView xWindow="0" yWindow="0" windowWidth="23040" windowHeight="8772" tabRatio="846"/>
  </bookViews>
  <sheets>
    <sheet name="INSTRUCCIONES" sheetId="4" r:id="rId1"/>
    <sheet name="COTIZACIONES" sheetId="5" r:id="rId2"/>
    <sheet name="I.- EQUIPAMIENTO" sheetId="2" r:id="rId3"/>
    <sheet name="II TRASLADOS , INST. OPERACION" sheetId="3" r:id="rId4"/>
    <sheet name="III.- PRESUPUESTO FINAL" sheetId="1" r:id="rId5"/>
    <sheet name="DETALLE PRESUPUESTO" sheetId="8" r:id="rId6"/>
    <sheet name="DETALLE APORTES" sheetId="13" r:id="rId7"/>
    <sheet name="PRESUPUESTO MODIFICADO" sheetId="10" state="hidden" r:id="rId8"/>
    <sheet name="SALDOS " sheetId="9" state="hidden" r:id="rId9"/>
    <sheet name="USO INT. DESGLOSE FACTURAS" sheetId="11" state="hidden" r:id="rId10"/>
  </sheets>
  <definedNames>
    <definedName name="_xlnm.Print_Area" localSheetId="1">COTIZACIONES!$A$1:$M$19</definedName>
    <definedName name="_xlnm.Print_Area" localSheetId="6">'DETALLE APORTES'!$A$1:$P$17</definedName>
    <definedName name="_xlnm.Print_Area" localSheetId="5">'DETALLE PRESUPUESTO'!$A$1:$I$11</definedName>
    <definedName name="_xlnm.Print_Area" localSheetId="2">'I.- EQUIPAMIENTO'!$B$1:$F$26</definedName>
    <definedName name="_xlnm.Print_Area" localSheetId="4">'III.- PRESUPUESTO FINAL'!$B$1:$J$17</definedName>
    <definedName name="_xlnm.Print_Area" localSheetId="7">'PRESUPUESTO MODIFICADO'!$A$2:$P$30</definedName>
    <definedName name="_xlnm.Print_Area" localSheetId="8">'SALDOS '!$A$2:$Q$29</definedName>
  </definedNames>
  <calcPr calcId="162913"/>
</workbook>
</file>

<file path=xl/calcChain.xml><?xml version="1.0" encoding="utf-8"?>
<calcChain xmlns="http://schemas.openxmlformats.org/spreadsheetml/2006/main">
  <c r="L8" i="9" l="1"/>
  <c r="L10" i="9"/>
  <c r="L11" i="9"/>
  <c r="L12" i="9"/>
  <c r="L13" i="9"/>
  <c r="L14" i="9"/>
  <c r="L15" i="9"/>
  <c r="L16" i="9"/>
  <c r="I8" i="9"/>
  <c r="I10" i="9"/>
  <c r="I11" i="9"/>
  <c r="I12" i="9"/>
  <c r="I13" i="9"/>
  <c r="S8" i="11"/>
  <c r="T6" i="11"/>
  <c r="S5" i="11"/>
  <c r="I9" i="9" s="1"/>
  <c r="T5" i="11"/>
  <c r="L9" i="9" s="1"/>
  <c r="S6" i="11"/>
  <c r="S7" i="11"/>
  <c r="T7" i="11"/>
  <c r="T8" i="11"/>
  <c r="S9" i="11"/>
  <c r="T9" i="11"/>
  <c r="S10" i="11"/>
  <c r="T10" i="11"/>
  <c r="T4" i="11"/>
  <c r="S4" i="11"/>
  <c r="Q20" i="11"/>
  <c r="P20" i="11"/>
  <c r="Q19" i="11"/>
  <c r="P19" i="11"/>
  <c r="Q18" i="11"/>
  <c r="P18" i="11"/>
  <c r="Q17" i="11"/>
  <c r="P17" i="11"/>
  <c r="Q16" i="11"/>
  <c r="P16" i="11"/>
  <c r="Q15" i="11"/>
  <c r="P15" i="11"/>
  <c r="Q14" i="11"/>
  <c r="Q21" i="11" s="1"/>
  <c r="P14" i="11"/>
  <c r="P21" i="11" s="1"/>
  <c r="Q11" i="11"/>
  <c r="P11" i="11"/>
  <c r="L20" i="11"/>
  <c r="K20" i="11"/>
  <c r="L19" i="11"/>
  <c r="K19" i="11"/>
  <c r="L18" i="11"/>
  <c r="K18" i="11"/>
  <c r="L17" i="11"/>
  <c r="K17" i="11"/>
  <c r="L16" i="11"/>
  <c r="K16" i="11"/>
  <c r="L15" i="11"/>
  <c r="K15" i="11"/>
  <c r="L14" i="11"/>
  <c r="L21" i="11" s="1"/>
  <c r="K14" i="11"/>
  <c r="L11" i="11"/>
  <c r="K11" i="11"/>
  <c r="N20" i="11"/>
  <c r="N19" i="11"/>
  <c r="O18" i="11"/>
  <c r="N18" i="11"/>
  <c r="N17" i="11"/>
  <c r="N16" i="11"/>
  <c r="N15" i="11"/>
  <c r="O14" i="11"/>
  <c r="N14" i="11"/>
  <c r="N21" i="11" s="1"/>
  <c r="N11" i="11"/>
  <c r="O10" i="11"/>
  <c r="O20" i="11" s="1"/>
  <c r="O9" i="11"/>
  <c r="O19" i="11" s="1"/>
  <c r="O8" i="11"/>
  <c r="O7" i="11"/>
  <c r="O17" i="11" s="1"/>
  <c r="O6" i="11"/>
  <c r="O16" i="11" s="1"/>
  <c r="O5" i="11"/>
  <c r="O15" i="11" s="1"/>
  <c r="O4" i="11"/>
  <c r="O11" i="11" s="1"/>
  <c r="D5" i="11"/>
  <c r="K21" i="11" l="1"/>
  <c r="O21" i="11"/>
  <c r="T14" i="11"/>
  <c r="S14" i="11"/>
  <c r="J14" i="11"/>
  <c r="I14" i="11"/>
  <c r="G14" i="11"/>
  <c r="F14" i="11"/>
  <c r="F10" i="13"/>
  <c r="F11" i="13"/>
  <c r="F12" i="13"/>
  <c r="F13" i="13"/>
  <c r="F14" i="13"/>
  <c r="F15" i="13"/>
  <c r="E8" i="13"/>
  <c r="E9" i="13"/>
  <c r="E10" i="13"/>
  <c r="E11" i="13"/>
  <c r="E12" i="13"/>
  <c r="E13" i="13"/>
  <c r="E14" i="13"/>
  <c r="E15" i="13"/>
  <c r="E7" i="13"/>
  <c r="I12" i="3" l="1"/>
  <c r="F15" i="3"/>
  <c r="D14" i="11" l="1"/>
  <c r="G21" i="11"/>
  <c r="F15" i="11"/>
  <c r="G15" i="11"/>
  <c r="I15" i="11"/>
  <c r="J15" i="11"/>
  <c r="S15" i="11"/>
  <c r="T15" i="11"/>
  <c r="F16" i="11"/>
  <c r="G16" i="11"/>
  <c r="I16" i="11"/>
  <c r="I21" i="11" s="1"/>
  <c r="J16" i="11"/>
  <c r="S16" i="11"/>
  <c r="T16" i="11"/>
  <c r="F17" i="11"/>
  <c r="G17" i="11"/>
  <c r="I17" i="11"/>
  <c r="J17" i="11"/>
  <c r="S17" i="11"/>
  <c r="T17" i="11"/>
  <c r="F18" i="11"/>
  <c r="G18" i="11"/>
  <c r="I18" i="11"/>
  <c r="J18" i="11"/>
  <c r="S18" i="11"/>
  <c r="T18" i="11"/>
  <c r="F19" i="11"/>
  <c r="G19" i="11"/>
  <c r="I19" i="11"/>
  <c r="J19" i="11"/>
  <c r="S19" i="11"/>
  <c r="T19" i="11"/>
  <c r="D20" i="11"/>
  <c r="F20" i="11"/>
  <c r="G20" i="11"/>
  <c r="I20" i="11"/>
  <c r="J20" i="11"/>
  <c r="S20" i="11"/>
  <c r="T20" i="11"/>
  <c r="F21" i="11"/>
  <c r="J21" i="11"/>
  <c r="C15" i="11"/>
  <c r="C16" i="11"/>
  <c r="C17" i="11"/>
  <c r="C18" i="11"/>
  <c r="C19" i="11"/>
  <c r="C20" i="11"/>
  <c r="C14" i="11"/>
  <c r="T21" i="11" l="1"/>
  <c r="S21" i="11"/>
  <c r="C21" i="11"/>
  <c r="G16" i="13"/>
  <c r="AB16" i="13" l="1"/>
  <c r="AA16" i="13"/>
  <c r="Z16" i="13"/>
  <c r="Y16" i="13"/>
  <c r="X16" i="13"/>
  <c r="W16" i="13"/>
  <c r="V16" i="13"/>
  <c r="U16" i="13"/>
  <c r="T16" i="13"/>
  <c r="S16" i="13"/>
  <c r="R16" i="13"/>
  <c r="Q16" i="13"/>
  <c r="I26" i="9" l="1"/>
  <c r="F15" i="9"/>
  <c r="F15" i="10"/>
  <c r="C10" i="8"/>
  <c r="C9" i="8"/>
  <c r="C8" i="8"/>
  <c r="C6" i="8"/>
  <c r="C5" i="8"/>
  <c r="C4" i="8"/>
  <c r="C3" i="8"/>
  <c r="I14" i="1" l="1"/>
  <c r="N15" i="10" s="1"/>
  <c r="P15" i="10" s="1"/>
  <c r="N15" i="9" s="1"/>
  <c r="I15" i="1"/>
  <c r="H14" i="1"/>
  <c r="K15" i="10" s="1"/>
  <c r="M15" i="10" s="1"/>
  <c r="K15" i="9" s="1"/>
  <c r="M15" i="9" s="1"/>
  <c r="H15" i="1"/>
  <c r="E15" i="9" l="1"/>
  <c r="P15" i="9"/>
  <c r="G15" i="9" s="1"/>
  <c r="E15" i="10"/>
  <c r="G15" i="10" s="1"/>
  <c r="F14" i="1"/>
  <c r="H9" i="8" s="1"/>
  <c r="H16" i="13"/>
  <c r="J16" i="13"/>
  <c r="L16" i="13"/>
  <c r="N16" i="13"/>
  <c r="P16" i="13"/>
  <c r="F16" i="13"/>
  <c r="M16" i="13"/>
  <c r="K16" i="13"/>
  <c r="I16" i="13" l="1"/>
  <c r="O16" i="13"/>
  <c r="J5" i="11"/>
  <c r="J6" i="11"/>
  <c r="J7" i="11"/>
  <c r="J8" i="11"/>
  <c r="J9" i="11"/>
  <c r="J10" i="11"/>
  <c r="G5" i="11"/>
  <c r="G6" i="11"/>
  <c r="G7" i="11"/>
  <c r="G8" i="11"/>
  <c r="G9" i="11"/>
  <c r="G10" i="11"/>
  <c r="P7" i="2"/>
  <c r="P8" i="2" s="1"/>
  <c r="E22" i="2" s="1"/>
  <c r="M7" i="2"/>
  <c r="E7" i="3" l="1"/>
  <c r="U5" i="11" l="1"/>
  <c r="U15" i="11" s="1"/>
  <c r="U6" i="11"/>
  <c r="U16" i="11" s="1"/>
  <c r="U7" i="11"/>
  <c r="U17" i="11" s="1"/>
  <c r="U8" i="11"/>
  <c r="U18" i="11" s="1"/>
  <c r="U9" i="11"/>
  <c r="U19" i="11" s="1"/>
  <c r="U10" i="11"/>
  <c r="U20" i="11" s="1"/>
  <c r="U4" i="11"/>
  <c r="U14" i="11" s="1"/>
  <c r="U21" i="11" l="1"/>
  <c r="J4" i="11"/>
  <c r="J11" i="11"/>
  <c r="G4" i="11"/>
  <c r="G11" i="11"/>
  <c r="F8" i="3"/>
  <c r="F7" i="3"/>
  <c r="E8" i="3"/>
  <c r="K16" i="10"/>
  <c r="F14" i="3"/>
  <c r="H13" i="1" s="1"/>
  <c r="S11" i="11"/>
  <c r="T11" i="11"/>
  <c r="U11" i="11"/>
  <c r="I11" i="11"/>
  <c r="F11" i="11"/>
  <c r="C11" i="11"/>
  <c r="D15" i="11"/>
  <c r="D6" i="11"/>
  <c r="D16" i="11" s="1"/>
  <c r="D7" i="11"/>
  <c r="D17" i="11" s="1"/>
  <c r="D8" i="11"/>
  <c r="D18" i="11" s="1"/>
  <c r="D9" i="11"/>
  <c r="D19" i="11" s="1"/>
  <c r="D10" i="11"/>
  <c r="D4" i="11"/>
  <c r="N6" i="2"/>
  <c r="E21" i="2" s="1"/>
  <c r="M6" i="2"/>
  <c r="H15" i="5"/>
  <c r="H9" i="5"/>
  <c r="H14" i="5"/>
  <c r="O7" i="10"/>
  <c r="L7" i="10"/>
  <c r="I7" i="10"/>
  <c r="I22" i="9"/>
  <c r="I21" i="9"/>
  <c r="I20" i="9"/>
  <c r="F13" i="9"/>
  <c r="F8" i="10"/>
  <c r="F9" i="10"/>
  <c r="F10" i="10"/>
  <c r="F11" i="10"/>
  <c r="F12" i="10"/>
  <c r="F13" i="10"/>
  <c r="F14" i="10"/>
  <c r="F16" i="10"/>
  <c r="H9" i="1"/>
  <c r="K10" i="10" s="1"/>
  <c r="M10" i="10" s="1"/>
  <c r="K10" i="9" s="1"/>
  <c r="M10" i="9" s="1"/>
  <c r="H10" i="1"/>
  <c r="K11" i="10" s="1"/>
  <c r="M11" i="10" s="1"/>
  <c r="K11" i="9" s="1"/>
  <c r="M11" i="9" s="1"/>
  <c r="H11" i="1"/>
  <c r="K12" i="10" s="1"/>
  <c r="M12" i="10" s="1"/>
  <c r="K12" i="9" s="1"/>
  <c r="M12" i="9" s="1"/>
  <c r="H12" i="1"/>
  <c r="K13" i="10" s="1"/>
  <c r="M13" i="10" s="1"/>
  <c r="K13" i="9" s="1"/>
  <c r="M13" i="9" s="1"/>
  <c r="J20" i="10"/>
  <c r="O17" i="10"/>
  <c r="L17" i="10"/>
  <c r="I17" i="10"/>
  <c r="I17" i="9"/>
  <c r="L17" i="9"/>
  <c r="I27" i="9" s="1"/>
  <c r="I29" i="9" s="1"/>
  <c r="O17" i="9"/>
  <c r="I28" i="9"/>
  <c r="F16" i="9"/>
  <c r="F14" i="9"/>
  <c r="F12" i="9"/>
  <c r="F11" i="9"/>
  <c r="F10" i="9"/>
  <c r="F9" i="9"/>
  <c r="F8" i="9"/>
  <c r="I13" i="1"/>
  <c r="N14" i="10" s="1"/>
  <c r="P14" i="10" s="1"/>
  <c r="N14" i="9" s="1"/>
  <c r="P14" i="9" s="1"/>
  <c r="H10" i="5"/>
  <c r="G23" i="3"/>
  <c r="P18" i="3"/>
  <c r="I12" i="1"/>
  <c r="N13" i="10" s="1"/>
  <c r="P13" i="10" s="1"/>
  <c r="N13" i="9" s="1"/>
  <c r="P13" i="9" s="1"/>
  <c r="G11" i="1"/>
  <c r="H12" i="10" s="1"/>
  <c r="G10" i="1"/>
  <c r="E25" i="3"/>
  <c r="F25" i="3" s="1"/>
  <c r="N16" i="10"/>
  <c r="P16" i="10" s="1"/>
  <c r="N16" i="9" s="1"/>
  <c r="P16" i="9" s="1"/>
  <c r="I11" i="1"/>
  <c r="I10" i="1"/>
  <c r="G12" i="1"/>
  <c r="H13" i="10" s="1"/>
  <c r="J13" i="10" s="1"/>
  <c r="H13" i="9" s="1"/>
  <c r="F17" i="10"/>
  <c r="F17" i="9" l="1"/>
  <c r="I25" i="9"/>
  <c r="J26" i="9" s="1"/>
  <c r="K26" i="9" s="1"/>
  <c r="D21" i="2"/>
  <c r="D21" i="11"/>
  <c r="D11" i="11"/>
  <c r="O6" i="2"/>
  <c r="P6" i="2" s="1"/>
  <c r="H16" i="2" s="1"/>
  <c r="H9" i="2"/>
  <c r="N11" i="10"/>
  <c r="P11" i="10" s="1"/>
  <c r="H7" i="1"/>
  <c r="K8" i="10" s="1"/>
  <c r="M8" i="10" s="1"/>
  <c r="H8" i="1"/>
  <c r="K9" i="10" s="1"/>
  <c r="M9" i="10" s="1"/>
  <c r="K9" i="9" s="1"/>
  <c r="M9" i="9" s="1"/>
  <c r="G8" i="1"/>
  <c r="E26" i="3"/>
  <c r="E23" i="3"/>
  <c r="E18" i="3" s="1"/>
  <c r="N12" i="10"/>
  <c r="P12" i="10" s="1"/>
  <c r="N12" i="9" s="1"/>
  <c r="P12" i="9" s="1"/>
  <c r="G7" i="1"/>
  <c r="J12" i="10"/>
  <c r="H12" i="9" s="1"/>
  <c r="F11" i="1"/>
  <c r="H5" i="8" s="1"/>
  <c r="K11" i="1"/>
  <c r="F12" i="1"/>
  <c r="H6" i="8" s="1"/>
  <c r="E13" i="10"/>
  <c r="G13" i="10" s="1"/>
  <c r="J13" i="9"/>
  <c r="G13" i="9" s="1"/>
  <c r="E13" i="9"/>
  <c r="F10" i="1"/>
  <c r="H4" i="8" s="1"/>
  <c r="H11" i="10"/>
  <c r="J11" i="10" s="1"/>
  <c r="H11" i="9" s="1"/>
  <c r="J11" i="9" s="1"/>
  <c r="F23" i="3"/>
  <c r="E27" i="3" s="1"/>
  <c r="K14" i="10"/>
  <c r="R14" i="10" s="1"/>
  <c r="F13" i="1"/>
  <c r="H8" i="8" s="1"/>
  <c r="E16" i="10"/>
  <c r="G16" i="10" s="1"/>
  <c r="M16" i="10"/>
  <c r="K16" i="9" s="1"/>
  <c r="F15" i="1"/>
  <c r="H10" i="8" s="1"/>
  <c r="K13" i="1"/>
  <c r="J28" i="9" l="1"/>
  <c r="J27" i="9"/>
  <c r="J29" i="9"/>
  <c r="K29" i="9" s="1"/>
  <c r="E24" i="2"/>
  <c r="F8" i="1"/>
  <c r="E16" i="13"/>
  <c r="H9" i="10"/>
  <c r="E9" i="10" s="1"/>
  <c r="G9" i="10" s="1"/>
  <c r="Q18" i="3"/>
  <c r="N17" i="10"/>
  <c r="F27" i="3"/>
  <c r="E31" i="3"/>
  <c r="G9" i="1"/>
  <c r="G16" i="1" s="1"/>
  <c r="E12" i="10"/>
  <c r="G12" i="10" s="1"/>
  <c r="E14" i="10"/>
  <c r="G14" i="10" s="1"/>
  <c r="M14" i="10"/>
  <c r="M17" i="10" s="1"/>
  <c r="J28" i="10" s="1"/>
  <c r="K17" i="10"/>
  <c r="K8" i="9"/>
  <c r="M8" i="9" s="1"/>
  <c r="H8" i="10"/>
  <c r="E8" i="10" s="1"/>
  <c r="G8" i="10" s="1"/>
  <c r="F7" i="1"/>
  <c r="E11" i="10"/>
  <c r="G11" i="10" s="1"/>
  <c r="E12" i="9"/>
  <c r="J12" i="9"/>
  <c r="G12" i="9" s="1"/>
  <c r="P17" i="10"/>
  <c r="J29" i="10" s="1"/>
  <c r="R12" i="10"/>
  <c r="N11" i="9"/>
  <c r="D18" i="3"/>
  <c r="E16" i="9"/>
  <c r="M16" i="9"/>
  <c r="G16" i="9" s="1"/>
  <c r="H24" i="2" l="1"/>
  <c r="C24" i="2"/>
  <c r="J26" i="10"/>
  <c r="D22" i="2"/>
  <c r="I16" i="1"/>
  <c r="J27" i="10"/>
  <c r="J9" i="10"/>
  <c r="H9" i="9" s="1"/>
  <c r="E9" i="9" s="1"/>
  <c r="K14" i="9"/>
  <c r="M14" i="9" s="1"/>
  <c r="F9" i="1"/>
  <c r="H3" i="8" s="1"/>
  <c r="H10" i="10"/>
  <c r="H17" i="10" s="1"/>
  <c r="J8" i="10"/>
  <c r="J30" i="10"/>
  <c r="N17" i="9"/>
  <c r="P11" i="9"/>
  <c r="E11" i="9"/>
  <c r="F16" i="1" l="1"/>
  <c r="K29" i="2"/>
  <c r="R14" i="9"/>
  <c r="J9" i="9"/>
  <c r="G9" i="9" s="1"/>
  <c r="K29" i="10"/>
  <c r="E14" i="9"/>
  <c r="K17" i="9"/>
  <c r="E10" i="10"/>
  <c r="J10" i="10"/>
  <c r="J17" i="10" s="1"/>
  <c r="H8" i="9"/>
  <c r="J8" i="9" s="1"/>
  <c r="G8" i="9" s="1"/>
  <c r="J21" i="10"/>
  <c r="P17" i="9"/>
  <c r="R12" i="9"/>
  <c r="G11" i="9"/>
  <c r="G14" i="9"/>
  <c r="M17" i="9"/>
  <c r="K27" i="10" l="1"/>
  <c r="L27" i="10" s="1"/>
  <c r="K28" i="10"/>
  <c r="K30" i="10"/>
  <c r="L30" i="10" s="1"/>
  <c r="H10" i="9"/>
  <c r="H17" i="9" s="1"/>
  <c r="J22" i="10"/>
  <c r="J23" i="10" s="1"/>
  <c r="G10" i="10"/>
  <c r="G17" i="10" s="1"/>
  <c r="E17" i="10"/>
  <c r="E8" i="9"/>
  <c r="J10" i="9" l="1"/>
  <c r="E10" i="9"/>
  <c r="E17" i="9" s="1"/>
  <c r="G10" i="9" l="1"/>
  <c r="G17" i="9" s="1"/>
  <c r="J17" i="9"/>
  <c r="E29" i="3"/>
  <c r="H16" i="1" s="1"/>
  <c r="F18" i="3" l="1"/>
  <c r="R18" i="3" s="1"/>
  <c r="F30" i="3"/>
  <c r="G18" i="3"/>
  <c r="S18" i="3" s="1"/>
  <c r="E32" i="3"/>
  <c r="F29" i="3"/>
  <c r="D24" i="2"/>
  <c r="T18" i="3" l="1"/>
  <c r="E30" i="3"/>
  <c r="F31" i="3" s="1"/>
</calcChain>
</file>

<file path=xl/comments1.xml><?xml version="1.0" encoding="utf-8"?>
<comments xmlns="http://schemas.openxmlformats.org/spreadsheetml/2006/main">
  <authors>
    <author>Roxany Barahona Ligueno</author>
  </authors>
  <commentList>
    <comment ref="J4" authorId="0" shapeId="0">
      <text>
        <r>
          <rPr>
            <b/>
            <sz val="9"/>
            <color indexed="81"/>
            <rFont val="Tahoma"/>
            <family val="2"/>
          </rPr>
          <t>Especificar Otra Moneda utilizada en la cotización.-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Indicar Tipo de Cambio utilizado con Otra Moneda.-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 xml:space="preserve">
Seleccionar la Moneda utilizada en la Cotización.-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 xml:space="preserve">
Seleccionar la Moneda utilizada en la Cotización.-</t>
        </r>
      </text>
    </comment>
  </commentList>
</comments>
</file>

<file path=xl/comments2.xml><?xml version="1.0" encoding="utf-8"?>
<comments xmlns="http://schemas.openxmlformats.org/spreadsheetml/2006/main">
  <authors>
    <author>Roxany Barahona Ligueno</author>
  </authors>
  <commentList>
    <comment ref="I5" authorId="0" shapeId="0">
      <text>
        <r>
          <rPr>
            <sz val="9"/>
            <color indexed="81"/>
            <rFont val="Tahoma"/>
            <family val="2"/>
          </rPr>
          <t xml:space="preserve">Nombre de la Institución Asociada.-
</t>
        </r>
      </text>
    </comment>
    <comment ref="K5" authorId="0" shapeId="0">
      <text>
        <r>
          <rPr>
            <sz val="9"/>
            <color indexed="81"/>
            <rFont val="Tahoma"/>
            <family val="2"/>
          </rPr>
          <t xml:space="preserve">Nombre de la Institución Asociada.-
</t>
        </r>
      </text>
    </comment>
    <comment ref="M5" authorId="0" shapeId="0">
      <text>
        <r>
          <rPr>
            <sz val="9"/>
            <color indexed="81"/>
            <rFont val="Tahoma"/>
            <family val="2"/>
          </rPr>
          <t xml:space="preserve">Nombre de la Institución Asociada.-
</t>
        </r>
      </text>
    </comment>
    <comment ref="O5" authorId="0" shapeId="0">
      <text>
        <r>
          <rPr>
            <sz val="9"/>
            <color indexed="81"/>
            <rFont val="Tahoma"/>
            <family val="2"/>
          </rPr>
          <t xml:space="preserve">Nombre de la Institución Asociada.-
</t>
        </r>
      </text>
    </comment>
    <comment ref="Q5" authorId="0" shapeId="0">
      <text>
        <r>
          <rPr>
            <sz val="9"/>
            <color indexed="81"/>
            <rFont val="Tahoma"/>
            <family val="2"/>
          </rPr>
          <t xml:space="preserve">Nombre de la Institución Asociada.-
</t>
        </r>
      </text>
    </comment>
    <comment ref="S5" authorId="0" shapeId="0">
      <text>
        <r>
          <rPr>
            <sz val="9"/>
            <color indexed="81"/>
            <rFont val="Tahoma"/>
            <family val="2"/>
          </rPr>
          <t xml:space="preserve">Nombre de la Institución Asociada.-
</t>
        </r>
      </text>
    </comment>
    <comment ref="U5" authorId="0" shapeId="0">
      <text>
        <r>
          <rPr>
            <sz val="9"/>
            <color indexed="81"/>
            <rFont val="Tahoma"/>
            <family val="2"/>
          </rPr>
          <t xml:space="preserve">Nombre de la Institución Asociada.-
</t>
        </r>
      </text>
    </comment>
    <comment ref="W5" authorId="0" shapeId="0">
      <text>
        <r>
          <rPr>
            <sz val="9"/>
            <color indexed="81"/>
            <rFont val="Tahoma"/>
            <family val="2"/>
          </rPr>
          <t xml:space="preserve">Nombre de la Institución Asociada.-
</t>
        </r>
      </text>
    </comment>
    <comment ref="Y5" authorId="0" shapeId="0">
      <text>
        <r>
          <rPr>
            <sz val="9"/>
            <color indexed="81"/>
            <rFont val="Tahoma"/>
            <family val="2"/>
          </rPr>
          <t xml:space="preserve">Nombre de la Institución Asociada.-
</t>
        </r>
      </text>
    </comment>
    <comment ref="AA5" authorId="0" shapeId="0">
      <text>
        <r>
          <rPr>
            <sz val="9"/>
            <color indexed="81"/>
            <rFont val="Tahoma"/>
            <family val="2"/>
          </rPr>
          <t xml:space="preserve">Nombre de la Institución Asociada.-
</t>
        </r>
      </text>
    </comment>
  </commentList>
</comments>
</file>

<file path=xl/sharedStrings.xml><?xml version="1.0" encoding="utf-8"?>
<sst xmlns="http://schemas.openxmlformats.org/spreadsheetml/2006/main" count="316" uniqueCount="145">
  <si>
    <t>Ítem</t>
  </si>
  <si>
    <t>Pecuniario</t>
  </si>
  <si>
    <t>No Pecuniario</t>
  </si>
  <si>
    <t>A</t>
  </si>
  <si>
    <t>EQUIPAMIENTO</t>
  </si>
  <si>
    <t>B</t>
  </si>
  <si>
    <t>C</t>
  </si>
  <si>
    <t>OPERACIÓN</t>
  </si>
  <si>
    <t>Aporte Pecuniario</t>
  </si>
  <si>
    <t>Aporte No Pecuniario</t>
  </si>
  <si>
    <t>NO APLICA</t>
  </si>
  <si>
    <t>VERIFICACION</t>
  </si>
  <si>
    <t>TRASLADOS e INSTALACION</t>
  </si>
  <si>
    <t>PRESUPUESTO FINAL</t>
  </si>
  <si>
    <t>(NO COMPLETAR O MODIFICAR)</t>
  </si>
  <si>
    <t>INSTRUCCIONES</t>
  </si>
  <si>
    <t>PRESUPUESTO</t>
  </si>
  <si>
    <t>Costo Total del
Proyecto</t>
  </si>
  <si>
    <t>Dólar</t>
  </si>
  <si>
    <t>Euro</t>
  </si>
  <si>
    <t>Otra Moneda</t>
  </si>
  <si>
    <t>Monto $</t>
  </si>
  <si>
    <t>Nombre Proveedor</t>
  </si>
  <si>
    <t>TOTAL PECUNIARIO + TOTAL NO PECUNIARIO</t>
  </si>
  <si>
    <t>TOTALES</t>
  </si>
  <si>
    <t>Tipo de cambio utilizado (Pesos $)</t>
  </si>
  <si>
    <t>Monto ($)</t>
  </si>
  <si>
    <t>CONSIDERACIONES</t>
  </si>
  <si>
    <t>3.- Se recomienda incorporar el equipo a la póliza de seguro institucional (Aporte No Pecuniario).</t>
  </si>
  <si>
    <t>N° de Cotización</t>
  </si>
  <si>
    <t>A. EQUIPAMIENTO</t>
  </si>
  <si>
    <t>COTIZACIÓN PRESENTADA N°1</t>
  </si>
  <si>
    <t>COTIZACIÓN PRESENTADA N°2</t>
  </si>
  <si>
    <t>CONSIDERAR:</t>
  </si>
  <si>
    <t>OBSERVACIONES</t>
  </si>
  <si>
    <t>Costo Total del Proyecto</t>
  </si>
  <si>
    <t>Sub-ítem</t>
  </si>
  <si>
    <t>Comente aquí…</t>
  </si>
  <si>
    <t>ACTA DE COTIZACIONES</t>
  </si>
  <si>
    <t>DETALLE PRESUPUESTO</t>
  </si>
  <si>
    <t>PRESUPUESTO MODIFICADO</t>
  </si>
  <si>
    <t>Presupuesto Aprobado</t>
  </si>
  <si>
    <t>Presupuesto Modificado</t>
  </si>
  <si>
    <t>Pecuniario Modificado</t>
  </si>
  <si>
    <t>Pecuniario Comprometido</t>
  </si>
  <si>
    <t>No Pecuniario Comprometido</t>
  </si>
  <si>
    <t>No Pecuniario Modificado</t>
  </si>
  <si>
    <t xml:space="preserve">A.2. Accesorio(s) </t>
  </si>
  <si>
    <t>Modificación Solicitada
(Fecha:    )</t>
  </si>
  <si>
    <t>Rendición de Cuentas</t>
  </si>
  <si>
    <t>Saldo por Rendir</t>
  </si>
  <si>
    <t>PRESUPUESTO FINAL V/S MONTOS RENDIDOS</t>
  </si>
  <si>
    <t>RENDIDO</t>
  </si>
  <si>
    <t xml:space="preserve">TOTAL APORTES NO PECUNIARIOS </t>
  </si>
  <si>
    <t>TOTAL APORTES</t>
  </si>
  <si>
    <t>Monto Cotización</t>
  </si>
  <si>
    <t>A.2 Accesorio(s)</t>
  </si>
  <si>
    <t>A.2. Accesorio(s)</t>
  </si>
  <si>
    <t>Pesos</t>
  </si>
  <si>
    <t>2. Seleccionar de la lista deplegable la moneda en la cual se expresan los montos en la Cotización. Se calculará automáticamente el monto equivalente en Pesos Chilenos ($).</t>
  </si>
  <si>
    <t xml:space="preserve">TOTAL APORTES PECUNIARIOS </t>
  </si>
  <si>
    <t>COTIZACIÓN POSTULACIÓN</t>
  </si>
  <si>
    <t>USD</t>
  </si>
  <si>
    <t>PESOS</t>
  </si>
  <si>
    <t>Tipo de Cambio</t>
  </si>
  <si>
    <t>COTIZACIÓN ACTUALIZADA</t>
  </si>
  <si>
    <t>FACTURA N°</t>
  </si>
  <si>
    <t>FONDEQUIP</t>
  </si>
  <si>
    <t>PECUNIARIO</t>
  </si>
  <si>
    <t>TOTAL</t>
  </si>
  <si>
    <t>RENDICIÓN DE CUENTAS</t>
  </si>
  <si>
    <t>COTIZACIONES</t>
  </si>
  <si>
    <t>A.1 Equipo Principal o Plataforma</t>
  </si>
  <si>
    <t>A.1. Equipo Principal o Plataforma</t>
  </si>
  <si>
    <t>Si existen celdas con alertas en ROJO, significa que su presupuesto no cumple con las reglas establecidas por Bases (Inadmisible).-</t>
  </si>
  <si>
    <t>Montos solicitados a FONDEQUIP</t>
  </si>
  <si>
    <t>Montos Solicitados a FONDEQUIP</t>
  </si>
  <si>
    <t xml:space="preserve"> Cuando el Monto de aporte Solicitado a FONDEQUIP se encuentre aceptado, la celda de verificación debe estar en VERDE.</t>
  </si>
  <si>
    <t>APORTE PECUNIARIO G. OPERACIÓN + EQUIPAMIENTO</t>
  </si>
  <si>
    <t>DETALLE APORTES INSTITUCIONALES</t>
  </si>
  <si>
    <t>Total APORTES al Proyecto</t>
  </si>
  <si>
    <t>C.2. Otros Gastos de Operación</t>
  </si>
  <si>
    <t>C.1. Capacitaciones</t>
  </si>
  <si>
    <t>C.3. Gastos Administración</t>
  </si>
  <si>
    <t>C.3. Gastos de Administración</t>
  </si>
  <si>
    <t>1.- INGRESE MONTO DEL EQUIPAMIENTO Y/O ACCESORIO(S)</t>
  </si>
  <si>
    <t>B.1. Traslados, Seguros de Traslado, Desaduanaje e IVA de Equipo</t>
  </si>
  <si>
    <t>B.2. Adecuación Espacio para Equipo</t>
  </si>
  <si>
    <t>B.3. Instalación y Puesta en Marcha de Equipo</t>
  </si>
  <si>
    <t>B.4. Mantención, Garantías y Seguros de Equipo</t>
  </si>
  <si>
    <t>Sub-Ítem</t>
  </si>
  <si>
    <t>Conjunto Sub-Ítem</t>
  </si>
  <si>
    <t>TOTAL A. EQUIPAMIENTO</t>
  </si>
  <si>
    <t>TOTAL B. TRASLADOS E INSTALACIÓN</t>
  </si>
  <si>
    <t>% DE A. EQUIPAMIENTO</t>
  </si>
  <si>
    <t>Montos Ajudicados FONDEQUIP</t>
  </si>
  <si>
    <t>Montos Adjudicados FONDEQUIP</t>
  </si>
  <si>
    <t>Montos aportados por la INSTITUCIÓN ASOCIADA 1</t>
  </si>
  <si>
    <t>Montos aportados por la INSTITUCIÓN ASOCIADA 2</t>
  </si>
  <si>
    <t>Montos aportados por la INSTITUCIÓN ASOCIADA 3</t>
  </si>
  <si>
    <t>Montos aportados por la INSTITUCIÓN ASOCIADA 4</t>
  </si>
  <si>
    <t>GASTOS DE OPERACIÓN</t>
  </si>
  <si>
    <t>G. DE OPERACIÓN</t>
  </si>
  <si>
    <t>TRASLADOS e INSTALACIÓN</t>
  </si>
  <si>
    <t>MÍNIMO APORTES = 50% DEL MONTO TOTAL DE A. EQUIPAMIENTO</t>
  </si>
  <si>
    <t>APORTE FONDEQUIP A. EQUIPAMIENTO</t>
  </si>
  <si>
    <t>Ingrese el monto total del Equipo Principal o Plataforma y/o Accesorio(s).
El cuadro de verificación debe estar en color VERDE, para continuar con el Aporte Pecuniario Institucional.-</t>
  </si>
  <si>
    <t>Montos aportados por la INSTITUCIÓN ASOCIADA 5</t>
  </si>
  <si>
    <t>Montos aportados por la INSTITUCIÓN ASOCIADA 6</t>
  </si>
  <si>
    <t>Montos aportados por la INSTITUCIÓN ASOCIADA 7</t>
  </si>
  <si>
    <t>Montos aportados por la INSTITUCIÓN ASOCIADA 8</t>
  </si>
  <si>
    <t>Montos aportados por la INSTITUCIÓN ASOCIADA 9</t>
  </si>
  <si>
    <t>Montos aportados por la INSTITUCIÓN ASOCIADA 10</t>
  </si>
  <si>
    <t>Montos aportados por la INSTITUCIÓN BENEFICIARIA</t>
  </si>
  <si>
    <r>
      <t xml:space="preserve">4.- El </t>
    </r>
    <r>
      <rPr>
        <b/>
        <sz val="10.5"/>
        <rFont val="Calibri"/>
        <family val="2"/>
        <scheme val="minor"/>
      </rPr>
      <t>Aporte No Pecuniario</t>
    </r>
    <r>
      <rPr>
        <sz val="10.5"/>
        <rFont val="Calibri"/>
        <family val="2"/>
        <scheme val="minor"/>
      </rPr>
      <t xml:space="preserve"> debe ser, al menos, el equivalente al porcentaje no financiado por aportes pecuniarios, necesarios para cumplir con el mínimo del 50% de cofinanciamiento del monto total de </t>
    </r>
    <r>
      <rPr>
        <b/>
        <sz val="10.5"/>
        <rFont val="Calibri"/>
        <family val="2"/>
        <scheme val="minor"/>
      </rPr>
      <t>A. Equipamiento</t>
    </r>
    <r>
      <rPr>
        <sz val="10.5"/>
        <rFont val="Calibri"/>
        <family val="2"/>
        <scheme val="minor"/>
      </rPr>
      <t>.</t>
    </r>
  </si>
  <si>
    <t>2.- INGRESE APORTE PECUNIARIO INSTITUCIONAL</t>
  </si>
  <si>
    <r>
      <rPr>
        <b/>
        <sz val="11"/>
        <color indexed="8"/>
        <rFont val="Calibri"/>
        <family val="2"/>
        <scheme val="minor"/>
      </rPr>
      <t>2.-</t>
    </r>
    <r>
      <rPr>
        <sz val="11"/>
        <color indexed="8"/>
        <rFont val="Calibri"/>
        <family val="2"/>
        <scheme val="minor"/>
      </rPr>
      <t xml:space="preserve"> Se debe ingresar, en primer lugar, en la Hoja </t>
    </r>
    <r>
      <rPr>
        <b/>
        <sz val="11"/>
        <color indexed="8"/>
        <rFont val="Calibri"/>
        <family val="2"/>
        <scheme val="minor"/>
      </rPr>
      <t>I.- EQUIPAMIENTO</t>
    </r>
    <r>
      <rPr>
        <sz val="11"/>
        <color indexed="8"/>
        <rFont val="Calibri"/>
        <family val="2"/>
        <scheme val="minor"/>
      </rPr>
      <t xml:space="preserve"> el monto de </t>
    </r>
    <r>
      <rPr>
        <b/>
        <sz val="11"/>
        <color indexed="8"/>
        <rFont val="Calibri"/>
        <family val="2"/>
        <scheme val="minor"/>
      </rPr>
      <t xml:space="preserve">A.1 Equipo Principal o Plataforma </t>
    </r>
    <r>
      <rPr>
        <sz val="11"/>
        <color indexed="8"/>
        <rFont val="Calibri"/>
        <family val="2"/>
        <scheme val="minor"/>
      </rPr>
      <t>y/o</t>
    </r>
    <r>
      <rPr>
        <b/>
        <sz val="11"/>
        <color indexed="8"/>
        <rFont val="Calibri"/>
        <family val="2"/>
        <scheme val="minor"/>
      </rPr>
      <t xml:space="preserve"> A.2 Accesorio(s)</t>
    </r>
    <r>
      <rPr>
        <sz val="11"/>
        <color indexed="8"/>
        <rFont val="Calibri"/>
        <family val="2"/>
        <scheme val="minor"/>
      </rPr>
      <t xml:space="preserve">, si corresponde. La suma de estos montos no puede ser menor a </t>
    </r>
    <r>
      <rPr>
        <b/>
        <sz val="11"/>
        <color indexed="8"/>
        <rFont val="Calibri"/>
        <family val="2"/>
        <scheme val="minor"/>
      </rPr>
      <t>$50.000.000 (cincuenta millones de pesos)</t>
    </r>
    <r>
      <rPr>
        <sz val="11"/>
        <color indexed="8"/>
        <rFont val="Calibri"/>
        <family val="2"/>
        <scheme val="minor"/>
      </rPr>
      <t>.-</t>
    </r>
  </si>
  <si>
    <r>
      <t xml:space="preserve">1.- Si en </t>
    </r>
    <r>
      <rPr>
        <b/>
        <sz val="10.5"/>
        <rFont val="Calibri"/>
        <family val="2"/>
        <scheme val="minor"/>
      </rPr>
      <t>A. Equipamiento</t>
    </r>
    <r>
      <rPr>
        <sz val="10.5"/>
        <rFont val="Calibri"/>
        <family val="2"/>
        <scheme val="minor"/>
      </rPr>
      <t xml:space="preserve"> solicitó a FONDEQUIP el máximo de recursos que puede aportar por proyecto por </t>
    </r>
    <r>
      <rPr>
        <b/>
        <sz val="10.5"/>
        <rFont val="Calibri"/>
        <family val="2"/>
        <scheme val="minor"/>
      </rPr>
      <t>$400.000.000</t>
    </r>
    <r>
      <rPr>
        <sz val="10.5"/>
        <rFont val="Calibri"/>
        <family val="2"/>
        <scheme val="minor"/>
      </rPr>
      <t xml:space="preserve">, no puede solicitar financiamiento para los Sub-ítems de </t>
    </r>
    <r>
      <rPr>
        <b/>
        <sz val="10.5"/>
        <rFont val="Calibri"/>
        <family val="2"/>
        <scheme val="minor"/>
      </rPr>
      <t>B. Traslados e Instalación.</t>
    </r>
  </si>
  <si>
    <t>Montos aportados por la(s) INSTITUCIÓN(ES)</t>
  </si>
  <si>
    <r>
      <rPr>
        <b/>
        <sz val="11"/>
        <color indexed="8"/>
        <rFont val="Calibri"/>
        <family val="2"/>
        <scheme val="minor"/>
      </rPr>
      <t>7.-</t>
    </r>
    <r>
      <rPr>
        <sz val="11"/>
        <color indexed="8"/>
        <rFont val="Calibri"/>
        <family val="2"/>
        <scheme val="minor"/>
      </rPr>
      <t xml:space="preserve"> El </t>
    </r>
    <r>
      <rPr>
        <b/>
        <sz val="11"/>
        <color indexed="8"/>
        <rFont val="Calibri"/>
        <family val="2"/>
        <scheme val="minor"/>
      </rPr>
      <t>Monto total solicitado a FONDEQUIP</t>
    </r>
    <r>
      <rPr>
        <sz val="11"/>
        <color indexed="8"/>
        <rFont val="Calibri"/>
        <family val="2"/>
        <scheme val="minor"/>
      </rPr>
      <t xml:space="preserve"> no puede ser mayor a</t>
    </r>
    <r>
      <rPr>
        <b/>
        <sz val="11"/>
        <color indexed="8"/>
        <rFont val="Calibri"/>
        <family val="2"/>
        <scheme val="minor"/>
      </rPr>
      <t xml:space="preserve"> $400.000.000 (cuatrocientos millones de pesos)</t>
    </r>
    <r>
      <rPr>
        <sz val="11"/>
        <color indexed="8"/>
        <rFont val="Calibri"/>
        <family val="2"/>
        <scheme val="minor"/>
      </rPr>
      <t xml:space="preserve">.- </t>
    </r>
  </si>
  <si>
    <r>
      <rPr>
        <b/>
        <sz val="11"/>
        <color indexed="8"/>
        <rFont val="Calibri"/>
        <family val="2"/>
        <scheme val="minor"/>
      </rPr>
      <t>8.-</t>
    </r>
    <r>
      <rPr>
        <sz val="11"/>
        <color indexed="8"/>
        <rFont val="Calibri"/>
        <family val="2"/>
        <scheme val="minor"/>
      </rPr>
      <t xml:space="preserve"> En la Hoja </t>
    </r>
    <r>
      <rPr>
        <b/>
        <sz val="11"/>
        <color indexed="8"/>
        <rFont val="Calibri"/>
        <family val="2"/>
        <scheme val="minor"/>
      </rPr>
      <t>DETALLE APORTES</t>
    </r>
    <r>
      <rPr>
        <sz val="11"/>
        <color indexed="8"/>
        <rFont val="Calibri"/>
        <family val="2"/>
        <scheme val="minor"/>
      </rPr>
      <t xml:space="preserve"> ingresar los aportes de las Instituciones Beneficiaria y Asociada(s), cuando corresponda, para verificar el total de aportes ingresado en la Hoja</t>
    </r>
    <r>
      <rPr>
        <b/>
        <sz val="11"/>
        <color indexed="8"/>
        <rFont val="Calibri"/>
        <family val="2"/>
        <scheme val="minor"/>
      </rPr>
      <t xml:space="preserve"> II.- TRASLADOS, INST. OPERACIÓN</t>
    </r>
    <r>
      <rPr>
        <sz val="11"/>
        <color indexed="8"/>
        <rFont val="Calibri"/>
        <family val="2"/>
        <scheme val="minor"/>
      </rPr>
      <t>.-</t>
    </r>
  </si>
  <si>
    <r>
      <rPr>
        <b/>
        <sz val="11"/>
        <color indexed="8"/>
        <rFont val="Calibri"/>
        <family val="2"/>
        <scheme val="minor"/>
      </rPr>
      <t>1.-</t>
    </r>
    <r>
      <rPr>
        <sz val="11"/>
        <color indexed="8"/>
        <rFont val="Calibri"/>
        <family val="2"/>
        <scheme val="minor"/>
      </rPr>
      <t xml:space="preserve"> Solo ingresar valores en las celdas correspondientes a los montos de cada Sub-ítem.</t>
    </r>
  </si>
  <si>
    <r>
      <rPr>
        <b/>
        <sz val="11"/>
        <color indexed="8"/>
        <rFont val="Calibri"/>
        <family val="2"/>
        <scheme val="minor"/>
      </rPr>
      <t>4.-</t>
    </r>
    <r>
      <rPr>
        <sz val="11"/>
        <color indexed="8"/>
        <rFont val="Calibri"/>
        <family val="2"/>
        <scheme val="minor"/>
      </rPr>
      <t xml:space="preserve"> El </t>
    </r>
    <r>
      <rPr>
        <b/>
        <sz val="11"/>
        <color indexed="8"/>
        <rFont val="Calibri"/>
        <family val="2"/>
        <scheme val="minor"/>
      </rPr>
      <t>Aporte No Pecuniario total</t>
    </r>
    <r>
      <rPr>
        <sz val="11"/>
        <color indexed="8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  <scheme val="minor"/>
      </rPr>
      <t>de la(s) Institución(es)</t>
    </r>
    <r>
      <rPr>
        <sz val="11"/>
        <color indexed="8"/>
        <rFont val="Calibri"/>
        <family val="2"/>
        <scheme val="minor"/>
      </rPr>
      <t xml:space="preserve"> que conforma(n) la propuesta debe ser, al menos, el equivalente al porcentaje no financiado por aportes pecuniarios necesarios para lograr, al menos, el 50% de cofinanciamiento del monto de </t>
    </r>
    <r>
      <rPr>
        <b/>
        <sz val="11"/>
        <color indexed="8"/>
        <rFont val="Calibri"/>
        <family val="2"/>
        <scheme val="minor"/>
      </rPr>
      <t>A. Equipamiento</t>
    </r>
    <r>
      <rPr>
        <sz val="11"/>
        <color indexed="8"/>
        <rFont val="Calibri"/>
        <family val="2"/>
        <scheme val="minor"/>
      </rPr>
      <t>.-</t>
    </r>
  </si>
  <si>
    <r>
      <rPr>
        <b/>
        <sz val="11"/>
        <color indexed="8"/>
        <rFont val="Calibri"/>
        <family val="2"/>
        <scheme val="minor"/>
      </rPr>
      <t>5.-</t>
    </r>
    <r>
      <rPr>
        <sz val="11"/>
        <color indexed="8"/>
        <rFont val="Calibri"/>
        <family val="2"/>
        <scheme val="minor"/>
      </rPr>
      <t xml:space="preserve"> El </t>
    </r>
    <r>
      <rPr>
        <b/>
        <sz val="11"/>
        <color indexed="8"/>
        <rFont val="Calibri"/>
        <family val="2"/>
        <scheme val="minor"/>
      </rPr>
      <t xml:space="preserve">Aporte No Pecuniario </t>
    </r>
    <r>
      <rPr>
        <sz val="11"/>
        <color indexed="8"/>
        <rFont val="Calibri"/>
        <family val="2"/>
        <scheme val="minor"/>
      </rPr>
      <t xml:space="preserve">se debe considerar en </t>
    </r>
    <r>
      <rPr>
        <b/>
        <sz val="11"/>
        <color indexed="8"/>
        <rFont val="Calibri"/>
        <family val="2"/>
        <scheme val="minor"/>
      </rPr>
      <t>B.- Traslados e Instalación</t>
    </r>
    <r>
      <rPr>
        <sz val="11"/>
        <color indexed="8"/>
        <rFont val="Calibri"/>
        <family val="2"/>
        <scheme val="minor"/>
      </rPr>
      <t xml:space="preserve"> y/o en </t>
    </r>
    <r>
      <rPr>
        <b/>
        <sz val="11"/>
        <color indexed="8"/>
        <rFont val="Calibri"/>
        <family val="2"/>
        <scheme val="minor"/>
      </rPr>
      <t>C.- Operación.-</t>
    </r>
  </si>
  <si>
    <r>
      <rPr>
        <b/>
        <sz val="11"/>
        <color indexed="8"/>
        <rFont val="Calibri"/>
        <family val="2"/>
        <scheme val="minor"/>
      </rPr>
      <t>6.-</t>
    </r>
    <r>
      <rPr>
        <sz val="11"/>
        <color indexed="8"/>
        <rFont val="Calibri"/>
        <family val="2"/>
        <scheme val="minor"/>
      </rPr>
      <t xml:space="preserve"> El Sub-ítem </t>
    </r>
    <r>
      <rPr>
        <b/>
        <sz val="11"/>
        <color indexed="8"/>
        <rFont val="Calibri"/>
        <family val="2"/>
        <scheme val="minor"/>
      </rPr>
      <t>B.4.- Mantención, Garantías y Seguros</t>
    </r>
    <r>
      <rPr>
        <sz val="11"/>
        <color indexed="8"/>
        <rFont val="Calibri"/>
        <family val="2"/>
        <scheme val="minor"/>
      </rPr>
      <t xml:space="preserve"> debe contemplar financiamiento de forma </t>
    </r>
    <r>
      <rPr>
        <b/>
        <sz val="11"/>
        <color indexed="8"/>
        <rFont val="Calibri"/>
        <family val="2"/>
        <scheme val="minor"/>
      </rPr>
      <t>obligatoria</t>
    </r>
    <r>
      <rPr>
        <sz val="11"/>
        <color indexed="8"/>
        <rFont val="Calibri"/>
        <family val="2"/>
        <scheme val="minor"/>
      </rPr>
      <t>,  ya sea, solicitado a FONDEQUIP o con Aportes Pecuniarios y/o No Pecuniarios de la(s) Institución(es).-</t>
    </r>
  </si>
  <si>
    <t>Montos Aportados por la(s) Institución(es)</t>
  </si>
  <si>
    <t>3. INGRESE LOS MONTOS PARA LOS SUB-ÍTEMS DE B. TRASLADOS E INSTALACIÓN Y C. OPERACIÓN EN LAS CELDAS CORRESPONDIENTES</t>
  </si>
  <si>
    <r>
      <t xml:space="preserve">2.- El </t>
    </r>
    <r>
      <rPr>
        <b/>
        <sz val="10.5"/>
        <rFont val="Calibri"/>
        <family val="2"/>
        <scheme val="minor"/>
      </rPr>
      <t>Sub-ítem Mantención, Garantías y Seguros</t>
    </r>
    <r>
      <rPr>
        <sz val="10.5"/>
        <rFont val="Calibri"/>
        <family val="2"/>
        <scheme val="minor"/>
      </rPr>
      <t xml:space="preserve"> debe contemplar financiamiento, ya sea por FONDEQUIP y/o por la(s) Institución(es) Beneficiaria y Asociada(s), si corresponde (Pecuniario y/o No Pecuniario).</t>
    </r>
  </si>
  <si>
    <t>MÁXIMO A FINANCIAR B. TRASLADOS E INSTALACIÓN</t>
  </si>
  <si>
    <r>
      <rPr>
        <b/>
        <sz val="11"/>
        <color theme="1"/>
        <rFont val="Calibri"/>
        <family val="2"/>
        <scheme val="minor"/>
      </rPr>
      <t>Indique las razones de la eleccion de la cotización correspondiente:</t>
    </r>
    <r>
      <rPr>
        <b/>
        <sz val="10"/>
        <color theme="1"/>
        <rFont val="Calibri"/>
        <family val="2"/>
        <scheme val="minor"/>
      </rPr>
      <t xml:space="preserve">
</t>
    </r>
  </si>
  <si>
    <t>ELECCIÓN DE COTIZACIÓN PARA JUSTIFICAR PRESUPUESTO SOLICITADO EN A.- EQUIPAMIENTO</t>
  </si>
  <si>
    <t>Desglose los montos y explique brevemente cada Sub-ítem del Presupuesto, debe referisre a los aportes FONDEQUIP, Pecuniarios y No Pecuniarios.</t>
  </si>
  <si>
    <r>
      <t>C.2. Otros Gastos de Operación (</t>
    </r>
    <r>
      <rPr>
        <b/>
        <i/>
        <sz val="11"/>
        <rFont val="Calibri"/>
        <family val="2"/>
        <scheme val="minor"/>
      </rPr>
      <t>exclusivamente Contratación de Personal para la operación del equipamiento)</t>
    </r>
  </si>
  <si>
    <r>
      <t xml:space="preserve">C.2. Otros Gastos de Operación </t>
    </r>
    <r>
      <rPr>
        <b/>
        <i/>
        <sz val="11"/>
        <color theme="1" tint="0.34998626667073579"/>
        <rFont val="Calibri"/>
        <family val="2"/>
        <scheme val="minor"/>
      </rPr>
      <t>(fungibles, insumos, etc., que no se consideran para el 10%)</t>
    </r>
  </si>
  <si>
    <r>
      <t xml:space="preserve">La suma de ambos Sub-ítems: A.1. Equipo Principal o Plataforma + A.2. Accesorio(s), debe ser igual o mayor a </t>
    </r>
    <r>
      <rPr>
        <b/>
        <sz val="11"/>
        <color indexed="8"/>
        <rFont val="Calibri"/>
        <family val="2"/>
        <scheme val="minor"/>
      </rPr>
      <t>$50.000.000</t>
    </r>
    <r>
      <rPr>
        <sz val="11"/>
        <color indexed="8"/>
        <rFont val="Calibri"/>
        <family val="2"/>
        <scheme val="minor"/>
      </rPr>
      <t xml:space="preserve"> (Cincuenta Millones de Pesos).</t>
    </r>
  </si>
  <si>
    <r>
      <t xml:space="preserve">La suma de los Aportes Pecuniarios en C.2. Otros Gastos de Operación (exclusivamente Contratación de Personal para la operación del equipamiento) y/o C.1. Capacitaciones y/o A.1 Equipo Principal o Plataforma y/o A.2 Accesorio(s), no puede ser menor al </t>
    </r>
    <r>
      <rPr>
        <b/>
        <sz val="11"/>
        <color indexed="8"/>
        <rFont val="Calibri"/>
        <family val="2"/>
        <scheme val="minor"/>
      </rPr>
      <t>10%</t>
    </r>
    <r>
      <rPr>
        <sz val="11"/>
        <color indexed="8"/>
        <rFont val="Calibri"/>
        <family val="2"/>
        <scheme val="minor"/>
      </rPr>
      <t xml:space="preserve"> del Monto Total de </t>
    </r>
    <r>
      <rPr>
        <b/>
        <sz val="11"/>
        <color indexed="8"/>
        <rFont val="Calibri"/>
        <family val="2"/>
        <scheme val="minor"/>
      </rPr>
      <t>A.- Equipamiento</t>
    </r>
    <r>
      <rPr>
        <sz val="11"/>
        <color indexed="8"/>
        <rFont val="Calibri"/>
        <family val="2"/>
        <scheme val="minor"/>
      </rPr>
      <t xml:space="preserve"> (Equipo Principal o Plataforma + Accesorio(s)).
FONDEQUIP financia hasta</t>
    </r>
    <r>
      <rPr>
        <b/>
        <sz val="11"/>
        <color indexed="8"/>
        <rFont val="Calibri"/>
        <family val="2"/>
        <scheme val="minor"/>
      </rPr>
      <t xml:space="preserve"> $400.000.000</t>
    </r>
    <r>
      <rPr>
        <sz val="11"/>
        <color indexed="8"/>
        <rFont val="Calibri"/>
        <family val="2"/>
        <scheme val="minor"/>
      </rPr>
      <t xml:space="preserve"> (Cuatrocientos Millones de Pesos), si existe diferencia por un mayor costo del equipamiento, ésta debe ser asumida por la(s) Institución(es).</t>
    </r>
  </si>
  <si>
    <t xml:space="preserve"> Cuando los Montos de los aportes, tanto de FONDEQUIP como de la(s) Institución(es), cumplan con las reglas de financiamiento y co-financiamiento establecidas por bases, las celdas de VERIFICACIÓN DE APORTES estarán en VERDE. No deben existir alertas en ROJO.</t>
  </si>
  <si>
    <r>
      <rPr>
        <b/>
        <sz val="11"/>
        <color indexed="8"/>
        <rFont val="Calibri"/>
        <family val="2"/>
        <scheme val="minor"/>
      </rPr>
      <t xml:space="preserve">3.- </t>
    </r>
    <r>
      <rPr>
        <sz val="11"/>
        <color indexed="8"/>
        <rFont val="Calibri"/>
        <family val="2"/>
        <scheme val="minor"/>
      </rPr>
      <t xml:space="preserve">Ingresar el </t>
    </r>
    <r>
      <rPr>
        <b/>
        <sz val="11"/>
        <color indexed="8"/>
        <rFont val="Calibri"/>
        <family val="2"/>
        <scheme val="minor"/>
      </rPr>
      <t>Aporte Pecuniario total de la(s) Institución(es)</t>
    </r>
    <r>
      <rPr>
        <sz val="11"/>
        <color indexed="8"/>
        <rFont val="Calibri"/>
        <family val="2"/>
        <scheme val="minor"/>
      </rPr>
      <t xml:space="preserve"> que conforma(n) la propuesta (Beneficiara y Asociada(s), si corresponde). Éste debe ser equivalente, al menos, al 10% del monto de </t>
    </r>
    <r>
      <rPr>
        <b/>
        <sz val="11"/>
        <color indexed="8"/>
        <rFont val="Calibri"/>
        <family val="2"/>
        <scheme val="minor"/>
      </rPr>
      <t>A. Equipamiento</t>
    </r>
    <r>
      <rPr>
        <sz val="11"/>
        <color indexed="8"/>
        <rFont val="Calibri"/>
        <family val="2"/>
        <scheme val="minor"/>
      </rPr>
      <t xml:space="preserve">. Se debe </t>
    </r>
    <r>
      <rPr>
        <b/>
        <sz val="11"/>
        <color indexed="8"/>
        <rFont val="Calibri"/>
        <family val="2"/>
        <scheme val="minor"/>
      </rPr>
      <t>priorizar</t>
    </r>
    <r>
      <rPr>
        <sz val="11"/>
        <color indexed="8"/>
        <rFont val="Calibri"/>
        <family val="2"/>
        <scheme val="minor"/>
      </rPr>
      <t xml:space="preserve"> el Sub-ítem </t>
    </r>
    <r>
      <rPr>
        <b/>
        <sz val="11"/>
        <color indexed="8"/>
        <rFont val="Calibri"/>
        <family val="2"/>
        <scheme val="minor"/>
      </rPr>
      <t xml:space="preserve">C.2. Otros Gastos de Operación </t>
    </r>
    <r>
      <rPr>
        <b/>
        <i/>
        <sz val="11"/>
        <color indexed="8"/>
        <rFont val="Calibri"/>
        <family val="2"/>
        <scheme val="minor"/>
      </rPr>
      <t>(exclusivamente Contratación de Personal para la operación del equipamiento),</t>
    </r>
    <r>
      <rPr>
        <sz val="11"/>
        <color indexed="8"/>
        <rFont val="Calibri"/>
        <family val="2"/>
        <scheme val="minor"/>
      </rPr>
      <t xml:space="preserve"> luego </t>
    </r>
    <r>
      <rPr>
        <b/>
        <sz val="11"/>
        <color indexed="8"/>
        <rFont val="Calibri"/>
        <family val="2"/>
        <scheme val="minor"/>
      </rPr>
      <t>C.1. Capacitaciones</t>
    </r>
    <r>
      <rPr>
        <sz val="11"/>
        <color indexed="8"/>
        <rFont val="Calibri"/>
        <family val="2"/>
        <scheme val="minor"/>
      </rPr>
      <t xml:space="preserve"> y, en caso de no completar el 10% mínimo exigido, ingresar aporte en </t>
    </r>
    <r>
      <rPr>
        <b/>
        <sz val="11"/>
        <color indexed="8"/>
        <rFont val="Calibri"/>
        <family val="2"/>
        <scheme val="minor"/>
      </rPr>
      <t>A. Equipamiento</t>
    </r>
    <r>
      <rPr>
        <sz val="11"/>
        <color indexed="8"/>
        <rFont val="Calibri"/>
        <family val="2"/>
        <scheme val="minor"/>
      </rPr>
      <t xml:space="preserve"> (de acuerdo a lo estipulado en las bases concursales).-</t>
    </r>
  </si>
  <si>
    <t xml:space="preserve">1.  Indicar el Tipo de Cambio utilizado cuando se trate de "Otra Moneda". </t>
  </si>
  <si>
    <r>
      <rPr>
        <b/>
        <u/>
        <sz val="11"/>
        <color theme="0"/>
        <rFont val="Calibri"/>
        <family val="2"/>
        <scheme val="minor"/>
      </rPr>
      <t>IMPORTANTE</t>
    </r>
    <r>
      <rPr>
        <b/>
        <sz val="11"/>
        <color theme="0"/>
        <rFont val="Calibri"/>
        <family val="2"/>
        <scheme val="minor"/>
      </rPr>
      <t>: 
* Todos los montos deben ser ingresados completos y en Pesos Chilenos (por ejemplo: $1.000.000 en lugar de M$1.000).-
* Recuerde que el(la) postulante es el(la) responsable del correcto ingreso de los montos en las celdas correspondientes y de la completitud del Formulario, las celdas de verificación y/o validación son solo de ayuda. No debe alterar el formato ni las fórmulas (desbloquear, mover celdas, insertar filas, eliminar columnas, etc.).</t>
    </r>
  </si>
  <si>
    <r>
      <t>1.- Se debe completar la Hoja COTIZACIONES con los</t>
    </r>
    <r>
      <rPr>
        <b/>
        <sz val="11"/>
        <color indexed="8"/>
        <rFont val="Calibri"/>
        <family val="2"/>
        <scheme val="minor"/>
      </rPr>
      <t xml:space="preserve"> valores</t>
    </r>
    <r>
      <rPr>
        <sz val="11"/>
        <color indexed="8"/>
        <rFont val="Calibri"/>
        <family val="2"/>
        <scheme val="minor"/>
      </rPr>
      <t xml:space="preserve"> del </t>
    </r>
    <r>
      <rPr>
        <b/>
        <sz val="11"/>
        <color indexed="8"/>
        <rFont val="Calibri"/>
        <family val="2"/>
        <scheme val="minor"/>
      </rPr>
      <t>Equipo, Plataforma y/o Accesorios</t>
    </r>
    <r>
      <rPr>
        <sz val="11"/>
        <color indexed="8"/>
        <rFont val="Calibri"/>
        <family val="2"/>
        <scheme val="minor"/>
      </rPr>
      <t xml:space="preserve">, con o sin IVA, de acuerdo a las cotizaciones presentadas en la postulación, siguiendo las instrucciones indicadas.-
2.- En el caso de Plataformas o equipos que presenten más de una cotización por cada uno, se deben sumar los valores individuales en la celda correspondiente.-
3.- Las Cotizaciones deben corresponder a la </t>
    </r>
    <r>
      <rPr>
        <b/>
        <sz val="11"/>
        <color indexed="8"/>
        <rFont val="Calibri"/>
        <family val="2"/>
        <scheme val="minor"/>
      </rPr>
      <t>misma configuración del equipamiento postulado</t>
    </r>
    <r>
      <rPr>
        <sz val="11"/>
        <color indexed="8"/>
        <rFont val="Calibri"/>
        <family val="2"/>
        <scheme val="minor"/>
      </rPr>
      <t>.-
4.-</t>
    </r>
    <r>
      <rPr>
        <b/>
        <sz val="11"/>
        <color indexed="8"/>
        <rFont val="Calibri"/>
        <family val="2"/>
        <scheme val="minor"/>
      </rPr>
      <t xml:space="preserve"> Justificar la elección </t>
    </r>
    <r>
      <rPr>
        <sz val="11"/>
        <color indexed="8"/>
        <rFont val="Calibri"/>
        <family val="2"/>
        <scheme val="minor"/>
      </rPr>
      <t>de la cotización.-
5.- Usar los valores establecidos como tipo de cambio.-</t>
    </r>
  </si>
  <si>
    <r>
      <rPr>
        <b/>
        <sz val="10"/>
        <rFont val="Calibri"/>
        <family val="2"/>
        <scheme val="minor"/>
      </rPr>
      <t>1.-</t>
    </r>
    <r>
      <rPr>
        <sz val="10"/>
        <rFont val="Calibri"/>
        <family val="2"/>
        <scheme val="minor"/>
      </rPr>
      <t xml:space="preserve"> Completar solamente las celdas en color CELESTE.
</t>
    </r>
    <r>
      <rPr>
        <b/>
        <sz val="10"/>
        <rFont val="Calibri"/>
        <family val="2"/>
        <scheme val="minor"/>
      </rPr>
      <t xml:space="preserve">2.- </t>
    </r>
    <r>
      <rPr>
        <sz val="10"/>
        <rFont val="Calibri"/>
        <family val="2"/>
        <scheme val="minor"/>
      </rPr>
      <t xml:space="preserve">Ingresar el </t>
    </r>
    <r>
      <rPr>
        <b/>
        <sz val="10"/>
        <rFont val="Calibri"/>
        <family val="2"/>
        <scheme val="minor"/>
      </rPr>
      <t>monto del Equipo, Pataforma y Accesorio(s) indicado en las cotizaciones</t>
    </r>
    <r>
      <rPr>
        <sz val="10"/>
        <rFont val="Calibri"/>
        <family val="2"/>
        <scheme val="minor"/>
      </rPr>
      <t xml:space="preserve"> respectivas, pudiendo o no considerar el IVA.-
</t>
    </r>
    <r>
      <rPr>
        <b/>
        <sz val="10"/>
        <rFont val="Calibri"/>
        <family val="2"/>
        <scheme val="minor"/>
      </rPr>
      <t>3.-</t>
    </r>
    <r>
      <rPr>
        <sz val="10"/>
        <rFont val="Calibri"/>
        <family val="2"/>
        <scheme val="minor"/>
      </rPr>
      <t xml:space="preserve"> Las cotizaciones del Equipamiento aquí señaladas, deben ser las mismas adjuntadas en la Plataforma de Postulación (Etapa FORMULACIÓN / Cotizaciones) y corresponder a la misma configuración del equipo postulado.
</t>
    </r>
    <r>
      <rPr>
        <b/>
        <sz val="10"/>
        <rFont val="Calibri"/>
        <family val="2"/>
        <scheme val="minor"/>
      </rPr>
      <t>4.-</t>
    </r>
    <r>
      <rPr>
        <sz val="10"/>
        <rFont val="Calibri"/>
        <family val="2"/>
        <scheme val="minor"/>
      </rPr>
      <t xml:space="preserve"> Indique </t>
    </r>
    <r>
      <rPr>
        <b/>
        <sz val="10"/>
        <rFont val="Calibri"/>
        <family val="2"/>
        <scheme val="minor"/>
      </rPr>
      <t xml:space="preserve">la cotización seleccionada, argumentando su elección en el campo "ELECCIÓN DE COTIZACIÓN" </t>
    </r>
    <r>
      <rPr>
        <sz val="10"/>
        <rFont val="Calibri"/>
        <family val="2"/>
        <scheme val="minor"/>
      </rPr>
      <t xml:space="preserve">para justificar el Presupuesto solicitado en A. Equipamiento. 
</t>
    </r>
    <r>
      <rPr>
        <b/>
        <sz val="10"/>
        <rFont val="Calibri"/>
        <family val="2"/>
        <scheme val="minor"/>
      </rPr>
      <t>5.-</t>
    </r>
    <r>
      <rPr>
        <sz val="10"/>
        <rFont val="Calibri"/>
        <family val="2"/>
        <scheme val="minor"/>
      </rPr>
      <t xml:space="preserve"> En caso de postular solo con una cotización, se deberá adjuntar una </t>
    </r>
    <r>
      <rPr>
        <b/>
        <sz val="10"/>
        <rFont val="Calibri"/>
        <family val="2"/>
        <scheme val="minor"/>
      </rPr>
      <t xml:space="preserve">justificación fundada </t>
    </r>
    <r>
      <rPr>
        <sz val="10"/>
        <rFont val="Calibri"/>
        <family val="2"/>
        <scheme val="minor"/>
      </rPr>
      <t xml:space="preserve">en reemplazo de la 2da cotización solicitada (Etapa FORMULACIÓN / Cotizaciones de la Plataforma de Postulación). 
</t>
    </r>
    <r>
      <rPr>
        <b/>
        <sz val="10"/>
        <rFont val="Calibri"/>
        <family val="2"/>
        <scheme val="minor"/>
      </rPr>
      <t>6.-</t>
    </r>
    <r>
      <rPr>
        <sz val="10"/>
        <rFont val="Calibri"/>
        <family val="2"/>
        <scheme val="minor"/>
      </rPr>
      <t xml:space="preserve"> Respecto al uso de </t>
    </r>
    <r>
      <rPr>
        <b/>
        <sz val="10"/>
        <rFont val="Calibri"/>
        <family val="2"/>
        <scheme val="minor"/>
      </rPr>
      <t>proveedor único</t>
    </r>
    <r>
      <rPr>
        <sz val="10"/>
        <rFont val="Calibri"/>
        <family val="2"/>
        <scheme val="minor"/>
      </rPr>
      <t xml:space="preserve">, se debe adjuntar la </t>
    </r>
    <r>
      <rPr>
        <b/>
        <sz val="10"/>
        <rFont val="Calibri"/>
        <family val="2"/>
        <scheme val="minor"/>
      </rPr>
      <t>carta de exclusividad del proveedor + una justificación del(de la) Coordinador(a) Responsable</t>
    </r>
    <r>
      <rPr>
        <sz val="10"/>
        <rFont val="Calibri"/>
        <family val="2"/>
        <scheme val="minor"/>
      </rPr>
      <t xml:space="preserve"> de por qué se elige el equipo de aquel proveedor específico y no otro u otra tecnología disponible en el mercado. Si existen equipos similares en el mercado, se deben analizar y fundar por qué no son considerados idóneos para el proyecto. Además, la justificación debe incorporar aspectos como garantías, servicios técnico, capacidad de realizar mantenciones y servicio post venta.
</t>
    </r>
    <r>
      <rPr>
        <b/>
        <sz val="10"/>
        <rFont val="Calibri"/>
        <family val="2"/>
        <scheme val="minor"/>
      </rPr>
      <t>7.-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Este es un requisito de postulación, en caso de ser adjudicada la propuesta debe realizar la compra de acuerdo a los Instructivos de rendición.</t>
    </r>
  </si>
  <si>
    <t>Una vez ingresado el monto del Equipamiento, ingrese el Aporte Pecunairo Institucional, el cual no puede ser menor al 10% del monto de A. Equipamiento.-
Recuerde de debe priorizar el aporte en el ítem GASTOS DE OPERACIÓN:
1°.-   C.2. Otros Gastos de Operación (contratación de personal para la operación del equipamiento).-
2°.-   C.1. Capacitaciones.-     
3°.-   A. Equipamiento (en caso de no alcanzar el 10% en los ítems anteriores o cuando el monto solictado en Equipamiento supere los $400.000.000).-</t>
  </si>
  <si>
    <t>DETALLE</t>
  </si>
  <si>
    <t>USO INTERNO DEIA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</si>
</sst>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&quot;$&quot;\ * #,##0_-;\-&quot;$&quot;\ * #,##0_-;_-&quot;$&quot;\ * &quot;-&quot;_-;_-@_-"/>
    <numFmt numFmtId="165" formatCode="_-* #,##0_-;\-* #,##0_-;_-* &quot;-&quot;_-;_-@_-"/>
    <numFmt numFmtId="166" formatCode="_-&quot;$&quot;\ * #,##0.00_-;\-&quot;$&quot;\ * #,##0.00_-;_-&quot;$&quot;\ * &quot;-&quot;??_-;_-@_-"/>
    <numFmt numFmtId="167" formatCode="_-* #,##0.00_-;\-* #,##0.00_-;_-* &quot;-&quot;??_-;_-@_-"/>
    <numFmt numFmtId="168" formatCode="_-&quot;$&quot;\ * #,##0_-;\-&quot;$&quot;\ * #,##0_-;_-&quot;$&quot;\ * &quot;-&quot;??_-;_-@_-"/>
    <numFmt numFmtId="169" formatCode="_-* #,##0.00_-;\-* #,##0.00_-;_-* &quot;-&quot;_-;_-@_-"/>
    <numFmt numFmtId="170" formatCode="_-* #,##0.0_-;\-* #,##0.0_-;_-* &quot;-&quot;_-;_-@_-"/>
  </numFmts>
  <fonts count="59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color rgb="FFC00000"/>
      <name val="Calibri"/>
      <family val="2"/>
      <scheme val="minor"/>
    </font>
    <font>
      <sz val="10.5"/>
      <color theme="0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33"/>
        <bgColor indexed="64"/>
      </patternFill>
    </fill>
  </fills>
  <borders count="14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double">
        <color theme="3" tint="-0.24994659260841701"/>
      </left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n">
        <color theme="3" tint="-0.24994659260841701"/>
      </bottom>
      <diagonal/>
    </border>
    <border>
      <left style="thick">
        <color theme="0"/>
      </left>
      <right style="thin">
        <color indexed="64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3" tint="-0.24994659260841701"/>
      </bottom>
      <diagonal/>
    </border>
    <border>
      <left style="thick">
        <color theme="0"/>
      </left>
      <right style="thin">
        <color indexed="64"/>
      </right>
      <top style="thin">
        <color theme="3" tint="-0.24994659260841701"/>
      </top>
      <bottom style="medium">
        <color theme="0"/>
      </bottom>
      <diagonal/>
    </border>
    <border>
      <left style="thin">
        <color indexed="64"/>
      </left>
      <right style="thick">
        <color theme="0"/>
      </right>
      <top/>
      <bottom style="thin">
        <color theme="3" tint="-0.24994659260841701"/>
      </bottom>
      <diagonal/>
    </border>
    <border>
      <left style="thin">
        <color indexed="64"/>
      </left>
      <right style="thick">
        <color theme="0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thick">
        <color theme="0"/>
      </right>
      <top style="thin">
        <color theme="3" tint="-0.24994659260841701"/>
      </top>
      <bottom style="medium">
        <color theme="0"/>
      </bottom>
      <diagonal/>
    </border>
    <border>
      <left style="thick">
        <color theme="0"/>
      </left>
      <right style="thin">
        <color indexed="64"/>
      </right>
      <top style="medium">
        <color theme="0"/>
      </top>
      <bottom style="thin">
        <color theme="3" tint="-0.24994659260841701"/>
      </bottom>
      <diagonal/>
    </border>
    <border>
      <left style="thick">
        <color theme="0"/>
      </left>
      <right/>
      <top style="thin">
        <color theme="3" tint="-0.24994659260841701"/>
      </top>
      <bottom style="thick">
        <color theme="0"/>
      </bottom>
      <diagonal/>
    </border>
    <border>
      <left style="thin">
        <color indexed="64"/>
      </left>
      <right style="thick">
        <color theme="0"/>
      </right>
      <top style="thin">
        <color theme="3" tint="-0.24994659260841701"/>
      </top>
      <bottom style="thick">
        <color theme="0"/>
      </bottom>
      <diagonal/>
    </border>
    <border>
      <left style="thin">
        <color theme="0"/>
      </left>
      <right style="medium">
        <color indexed="64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0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/>
      </left>
      <right/>
      <top style="thin">
        <color theme="3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indexed="64"/>
      </left>
      <right style="thin">
        <color theme="0"/>
      </right>
      <top style="thin">
        <color theme="3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indexed="64"/>
      </left>
      <right/>
      <top style="thin">
        <color theme="3" tint="-0.24994659260841701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3" tint="-0.24994659260841701"/>
      </bottom>
      <diagonal/>
    </border>
    <border>
      <left style="medium">
        <color indexed="64"/>
      </left>
      <right style="thin">
        <color theme="0"/>
      </right>
      <top/>
      <bottom style="thin">
        <color theme="3" tint="-0.24994659260841701"/>
      </bottom>
      <diagonal/>
    </border>
    <border>
      <left style="thin">
        <color theme="0"/>
      </left>
      <right style="medium">
        <color indexed="64"/>
      </right>
      <top/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3" tint="-0.24994659260841701"/>
      </bottom>
      <diagonal/>
    </border>
    <border>
      <left style="medium">
        <color indexed="64"/>
      </left>
      <right style="thin">
        <color theme="0" tint="-4.9989318521683403E-2"/>
      </right>
      <top style="medium">
        <color indexed="64"/>
      </top>
      <bottom style="thin">
        <color theme="3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indexed="64"/>
      </top>
      <bottom style="thin">
        <color theme="3" tint="-0.24994659260841701"/>
      </bottom>
      <diagonal/>
    </border>
    <border>
      <left style="thin">
        <color theme="0" tint="-4.9989318521683403E-2"/>
      </left>
      <right style="medium">
        <color indexed="64"/>
      </right>
      <top style="medium">
        <color indexed="64"/>
      </top>
      <bottom style="thin">
        <color theme="3" tint="-0.24994659260841701"/>
      </bottom>
      <diagonal/>
    </border>
    <border>
      <left style="medium">
        <color indexed="64"/>
      </left>
      <right style="thin">
        <color theme="0" tint="-4.9989318521683403E-2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0" tint="-4.9989318521683403E-2"/>
      </left>
      <right style="medium">
        <color indexed="64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n">
        <color indexed="64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double">
        <color theme="3" tint="-0.24994659260841701"/>
      </left>
      <right/>
      <top/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indexed="64"/>
      </left>
      <right/>
      <top style="medium">
        <color theme="0"/>
      </top>
      <bottom/>
      <diagonal/>
    </border>
    <border>
      <left style="thin">
        <color indexed="64"/>
      </left>
      <right/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/>
      <right/>
      <top/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ck">
        <color theme="0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0"/>
      </top>
      <bottom style="thin">
        <color theme="4" tint="0.79998168889431442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medium">
        <color rgb="FF0066CC"/>
      </left>
      <right/>
      <top style="medium">
        <color rgb="FF0066CC"/>
      </top>
      <bottom/>
      <diagonal/>
    </border>
    <border>
      <left style="medium">
        <color rgb="FF0066CC"/>
      </left>
      <right/>
      <top/>
      <bottom style="medium">
        <color rgb="FF0066CC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indexed="64"/>
      </right>
      <top style="thin">
        <color theme="3" tint="-0.24994659260841701"/>
      </top>
      <bottom/>
      <diagonal/>
    </border>
    <border>
      <left style="medium">
        <color indexed="64"/>
      </left>
      <right style="thin">
        <color theme="0"/>
      </right>
      <top style="thin">
        <color theme="3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3" tint="-0.24994659260841701"/>
      </top>
      <bottom/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auto="1"/>
      </left>
      <right style="medium">
        <color theme="4" tint="0.79998168889431442"/>
      </right>
      <top style="medium">
        <color auto="1"/>
      </top>
      <bottom style="medium">
        <color theme="4" tint="0.79998168889431442"/>
      </bottom>
      <diagonal/>
    </border>
    <border>
      <left style="medium">
        <color auto="1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auto="1"/>
      </left>
      <right style="medium">
        <color theme="4" tint="0.79998168889431442"/>
      </right>
      <top style="medium">
        <color theme="4" tint="0.79998168889431442"/>
      </top>
      <bottom style="medium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32">
    <xf numFmtId="0" fontId="0" fillId="0" borderId="0" xfId="0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9" fillId="8" borderId="80" xfId="0" applyFont="1" applyFill="1" applyBorder="1" applyAlignment="1" applyProtection="1">
      <alignment horizontal="center" vertical="center" wrapText="1"/>
    </xf>
    <xf numFmtId="0" fontId="9" fillId="8" borderId="81" xfId="0" applyFont="1" applyFill="1" applyBorder="1" applyAlignment="1" applyProtection="1">
      <alignment horizontal="center" vertical="center" wrapText="1"/>
    </xf>
    <xf numFmtId="0" fontId="9" fillId="8" borderId="74" xfId="0" applyFont="1" applyFill="1" applyBorder="1" applyAlignment="1" applyProtection="1">
      <alignment horizontal="center" vertical="center" wrapText="1"/>
    </xf>
    <xf numFmtId="0" fontId="9" fillId="8" borderId="75" xfId="0" applyFont="1" applyFill="1" applyBorder="1" applyAlignment="1" applyProtection="1">
      <alignment horizontal="center" vertical="center" wrapText="1"/>
    </xf>
    <xf numFmtId="0" fontId="10" fillId="5" borderId="49" xfId="0" applyFont="1" applyFill="1" applyBorder="1" applyAlignment="1" applyProtection="1">
      <alignment horizontal="left" vertical="center" wrapText="1"/>
    </xf>
    <xf numFmtId="168" fontId="9" fillId="8" borderId="82" xfId="0" applyNumberFormat="1" applyFont="1" applyFill="1" applyBorder="1" applyAlignment="1" applyProtection="1">
      <alignment horizontal="left" vertical="center" wrapText="1"/>
    </xf>
    <xf numFmtId="168" fontId="9" fillId="8" borderId="83" xfId="0" applyNumberFormat="1" applyFont="1" applyFill="1" applyBorder="1" applyAlignment="1" applyProtection="1">
      <alignment horizontal="left" vertical="center" wrapText="1"/>
    </xf>
    <xf numFmtId="168" fontId="9" fillId="8" borderId="84" xfId="0" applyNumberFormat="1" applyFont="1" applyFill="1" applyBorder="1" applyAlignment="1" applyProtection="1">
      <alignment horizontal="left" vertical="center" wrapText="1"/>
    </xf>
    <xf numFmtId="168" fontId="11" fillId="5" borderId="50" xfId="0" applyNumberFormat="1" applyFont="1" applyFill="1" applyBorder="1" applyAlignment="1" applyProtection="1">
      <alignment vertical="center" wrapText="1"/>
    </xf>
    <xf numFmtId="168" fontId="11" fillId="5" borderId="53" xfId="0" applyNumberFormat="1" applyFont="1" applyFill="1" applyBorder="1" applyAlignment="1" applyProtection="1">
      <alignment horizontal="center" vertical="center" wrapText="1"/>
      <protection locked="0"/>
    </xf>
    <xf numFmtId="168" fontId="10" fillId="5" borderId="51" xfId="0" applyNumberFormat="1" applyFont="1" applyFill="1" applyBorder="1" applyAlignment="1" applyProtection="1">
      <alignment horizontal="center" vertical="center" wrapText="1"/>
    </xf>
    <xf numFmtId="168" fontId="11" fillId="5" borderId="49" xfId="0" applyNumberFormat="1" applyFont="1" applyFill="1" applyBorder="1" applyAlignment="1" applyProtection="1">
      <alignment horizontal="center" vertical="center" wrapText="1"/>
      <protection locked="0"/>
    </xf>
    <xf numFmtId="168" fontId="11" fillId="5" borderId="51" xfId="0" applyNumberFormat="1" applyFont="1" applyFill="1" applyBorder="1" applyAlignment="1" applyProtection="1">
      <alignment horizontal="center" vertical="center" wrapText="1"/>
    </xf>
    <xf numFmtId="168" fontId="11" fillId="1" borderId="54" xfId="0" applyNumberFormat="1" applyFont="1" applyFill="1" applyBorder="1" applyAlignment="1" applyProtection="1">
      <alignment horizontal="center" vertical="center" wrapText="1"/>
    </xf>
    <xf numFmtId="168" fontId="11" fillId="1" borderId="55" xfId="0" applyNumberFormat="1" applyFont="1" applyFill="1" applyBorder="1" applyAlignment="1" applyProtection="1">
      <alignment horizontal="center" vertical="center" wrapText="1"/>
    </xf>
    <xf numFmtId="168" fontId="11" fillId="1" borderId="56" xfId="0" applyNumberFormat="1" applyFont="1" applyFill="1" applyBorder="1" applyAlignment="1" applyProtection="1">
      <alignment horizontal="center" vertical="center" wrapText="1"/>
    </xf>
    <xf numFmtId="168" fontId="7" fillId="0" borderId="0" xfId="0" applyNumberFormat="1" applyFont="1" applyFill="1" applyAlignment="1" applyProtection="1">
      <alignment vertical="center"/>
    </xf>
    <xf numFmtId="0" fontId="10" fillId="5" borderId="43" xfId="0" applyFont="1" applyFill="1" applyBorder="1" applyAlignment="1" applyProtection="1">
      <alignment horizontal="left" vertical="center" wrapText="1"/>
    </xf>
    <xf numFmtId="168" fontId="9" fillId="8" borderId="85" xfId="0" applyNumberFormat="1" applyFont="1" applyFill="1" applyBorder="1" applyAlignment="1" applyProtection="1">
      <alignment horizontal="left" vertical="center" wrapText="1"/>
    </xf>
    <xf numFmtId="168" fontId="9" fillId="8" borderId="76" xfId="0" applyNumberFormat="1" applyFont="1" applyFill="1" applyBorder="1" applyAlignment="1" applyProtection="1">
      <alignment horizontal="left" vertical="center" wrapText="1"/>
    </xf>
    <xf numFmtId="168" fontId="9" fillId="8" borderId="77" xfId="0" applyNumberFormat="1" applyFont="1" applyFill="1" applyBorder="1" applyAlignment="1" applyProtection="1">
      <alignment horizontal="left" vertical="center" wrapText="1"/>
    </xf>
    <xf numFmtId="168" fontId="11" fillId="5" borderId="45" xfId="0" applyNumberFormat="1" applyFont="1" applyFill="1" applyBorder="1" applyAlignment="1" applyProtection="1">
      <alignment vertical="center" wrapText="1"/>
    </xf>
    <xf numFmtId="168" fontId="11" fillId="5" borderId="41" xfId="0" applyNumberFormat="1" applyFont="1" applyFill="1" applyBorder="1" applyAlignment="1" applyProtection="1">
      <alignment horizontal="center" vertical="center" wrapText="1"/>
      <protection locked="0"/>
    </xf>
    <xf numFmtId="168" fontId="10" fillId="5" borderId="29" xfId="0" applyNumberFormat="1" applyFont="1" applyFill="1" applyBorder="1" applyAlignment="1" applyProtection="1">
      <alignment horizontal="center" vertical="center" wrapText="1"/>
    </xf>
    <xf numFmtId="168" fontId="11" fillId="5" borderId="43" xfId="0" applyNumberFormat="1" applyFont="1" applyFill="1" applyBorder="1" applyAlignment="1" applyProtection="1">
      <alignment horizontal="center" vertical="center" wrapText="1"/>
      <protection locked="0"/>
    </xf>
    <xf numFmtId="168" fontId="11" fillId="5" borderId="29" xfId="0" applyNumberFormat="1" applyFont="1" applyFill="1" applyBorder="1" applyAlignment="1" applyProtection="1">
      <alignment horizontal="center" vertical="center" wrapText="1"/>
    </xf>
    <xf numFmtId="168" fontId="11" fillId="1" borderId="57" xfId="0" applyNumberFormat="1" applyFont="1" applyFill="1" applyBorder="1" applyAlignment="1" applyProtection="1">
      <alignment horizontal="center" vertical="center" wrapText="1"/>
    </xf>
    <xf numFmtId="168" fontId="11" fillId="1" borderId="58" xfId="0" applyNumberFormat="1" applyFont="1" applyFill="1" applyBorder="1" applyAlignment="1" applyProtection="1">
      <alignment horizontal="center" vertical="center" wrapText="1"/>
    </xf>
    <xf numFmtId="168" fontId="11" fillId="1" borderId="59" xfId="0" applyNumberFormat="1" applyFont="1" applyFill="1" applyBorder="1" applyAlignment="1" applyProtection="1">
      <alignment horizontal="center" vertical="center" wrapText="1"/>
    </xf>
    <xf numFmtId="168" fontId="9" fillId="8" borderId="85" xfId="0" applyNumberFormat="1" applyFont="1" applyFill="1" applyBorder="1" applyAlignment="1" applyProtection="1">
      <alignment vertical="center" wrapText="1"/>
    </xf>
    <xf numFmtId="168" fontId="9" fillId="8" borderId="76" xfId="0" applyNumberFormat="1" applyFont="1" applyFill="1" applyBorder="1" applyAlignment="1" applyProtection="1">
      <alignment vertical="center" wrapText="1"/>
    </xf>
    <xf numFmtId="168" fontId="9" fillId="8" borderId="77" xfId="0" applyNumberFormat="1" applyFont="1" applyFill="1" applyBorder="1" applyAlignment="1" applyProtection="1">
      <alignment vertical="center" wrapText="1"/>
    </xf>
    <xf numFmtId="168" fontId="11" fillId="5" borderId="41" xfId="0" applyNumberFormat="1" applyFont="1" applyFill="1" applyBorder="1" applyAlignment="1" applyProtection="1">
      <alignment vertical="center" wrapText="1"/>
      <protection locked="0"/>
    </xf>
    <xf numFmtId="168" fontId="10" fillId="5" borderId="29" xfId="0" applyNumberFormat="1" applyFont="1" applyFill="1" applyBorder="1" applyAlignment="1" applyProtection="1">
      <alignment vertical="center" wrapText="1"/>
    </xf>
    <xf numFmtId="168" fontId="11" fillId="5" borderId="45" xfId="5" applyNumberFormat="1" applyFont="1" applyFill="1" applyBorder="1" applyAlignment="1" applyProtection="1">
      <alignment horizontal="center" vertical="center" wrapText="1"/>
    </xf>
    <xf numFmtId="168" fontId="11" fillId="5" borderId="43" xfId="5" applyNumberFormat="1" applyFont="1" applyFill="1" applyBorder="1" applyAlignment="1" applyProtection="1">
      <alignment horizontal="center" vertical="center" wrapText="1"/>
      <protection locked="0"/>
    </xf>
    <xf numFmtId="168" fontId="11" fillId="5" borderId="29" xfId="5" applyNumberFormat="1" applyFont="1" applyFill="1" applyBorder="1" applyAlignment="1" applyProtection="1">
      <alignment horizontal="center" vertical="center" wrapText="1"/>
    </xf>
    <xf numFmtId="9" fontId="7" fillId="0" borderId="0" xfId="8" applyFont="1" applyFill="1" applyAlignment="1" applyProtection="1">
      <alignment vertical="center"/>
    </xf>
    <xf numFmtId="168" fontId="11" fillId="5" borderId="47" xfId="5" applyNumberFormat="1" applyFont="1" applyFill="1" applyBorder="1" applyAlignment="1" applyProtection="1">
      <alignment horizontal="center" vertical="center" wrapText="1"/>
    </xf>
    <xf numFmtId="168" fontId="9" fillId="8" borderId="85" xfId="0" applyNumberFormat="1" applyFont="1" applyFill="1" applyBorder="1" applyAlignment="1" applyProtection="1">
      <alignment horizontal="center" vertical="center" wrapText="1"/>
    </xf>
    <xf numFmtId="168" fontId="9" fillId="8" borderId="77" xfId="0" applyNumberFormat="1" applyFont="1" applyFill="1" applyBorder="1" applyAlignment="1" applyProtection="1">
      <alignment horizontal="center" vertical="center" wrapText="1"/>
    </xf>
    <xf numFmtId="168" fontId="9" fillId="8" borderId="85" xfId="5" applyNumberFormat="1" applyFont="1" applyFill="1" applyBorder="1" applyAlignment="1" applyProtection="1">
      <alignment horizontal="left" vertical="center" wrapText="1"/>
    </xf>
    <xf numFmtId="168" fontId="9" fillId="8" borderId="76" xfId="5" applyNumberFormat="1" applyFont="1" applyFill="1" applyBorder="1" applyAlignment="1" applyProtection="1">
      <alignment horizontal="left" vertical="center" wrapText="1"/>
    </xf>
    <xf numFmtId="168" fontId="9" fillId="8" borderId="77" xfId="5" applyNumberFormat="1" applyFont="1" applyFill="1" applyBorder="1" applyAlignment="1" applyProtection="1">
      <alignment horizontal="left" vertical="center" wrapText="1"/>
    </xf>
    <xf numFmtId="168" fontId="11" fillId="1" borderId="45" xfId="0" applyNumberFormat="1" applyFont="1" applyFill="1" applyBorder="1" applyAlignment="1" applyProtection="1">
      <alignment horizontal="center" vertical="center" wrapText="1"/>
    </xf>
    <xf numFmtId="168" fontId="11" fillId="1" borderId="41" xfId="0" applyNumberFormat="1" applyFont="1" applyFill="1" applyBorder="1" applyAlignment="1" applyProtection="1">
      <alignment horizontal="center" vertical="center" wrapText="1"/>
    </xf>
    <xf numFmtId="168" fontId="11" fillId="1" borderId="29" xfId="0" applyNumberFormat="1" applyFont="1" applyFill="1" applyBorder="1" applyAlignment="1" applyProtection="1">
      <alignment horizontal="center" vertical="center" wrapText="1"/>
    </xf>
    <xf numFmtId="168" fontId="9" fillId="8" borderId="86" xfId="5" applyNumberFormat="1" applyFont="1" applyFill="1" applyBorder="1" applyAlignment="1" applyProtection="1">
      <alignment horizontal="left" vertical="center" wrapText="1"/>
    </xf>
    <xf numFmtId="168" fontId="9" fillId="8" borderId="87" xfId="5" applyNumberFormat="1" applyFont="1" applyFill="1" applyBorder="1" applyAlignment="1" applyProtection="1">
      <alignment horizontal="left" vertical="center" wrapText="1"/>
    </xf>
    <xf numFmtId="168" fontId="9" fillId="8" borderId="88" xfId="5" applyNumberFormat="1" applyFont="1" applyFill="1" applyBorder="1" applyAlignment="1" applyProtection="1">
      <alignment horizontal="left" vertical="center" wrapText="1"/>
    </xf>
    <xf numFmtId="168" fontId="11" fillId="1" borderId="116" xfId="0" applyNumberFormat="1" applyFont="1" applyFill="1" applyBorder="1" applyAlignment="1" applyProtection="1">
      <alignment horizontal="center" vertical="center" wrapText="1"/>
    </xf>
    <xf numFmtId="168" fontId="11" fillId="1" borderId="117" xfId="0" applyNumberFormat="1" applyFont="1" applyFill="1" applyBorder="1" applyAlignment="1" applyProtection="1">
      <alignment horizontal="center" vertical="center" wrapText="1"/>
    </xf>
    <xf numFmtId="168" fontId="11" fillId="1" borderId="115" xfId="0" applyNumberFormat="1" applyFont="1" applyFill="1" applyBorder="1" applyAlignment="1" applyProtection="1">
      <alignment horizontal="center" vertical="center" wrapText="1"/>
    </xf>
    <xf numFmtId="0" fontId="10" fillId="5" borderId="44" xfId="0" applyFont="1" applyFill="1" applyBorder="1" applyAlignment="1" applyProtection="1">
      <alignment horizontal="left" vertical="center" wrapText="1"/>
    </xf>
    <xf numFmtId="168" fontId="11" fillId="1" borderId="46" xfId="0" applyNumberFormat="1" applyFont="1" applyFill="1" applyBorder="1" applyAlignment="1" applyProtection="1">
      <alignment horizontal="center" vertical="center" wrapText="1"/>
    </xf>
    <xf numFmtId="168" fontId="11" fillId="1" borderId="42" xfId="0" applyNumberFormat="1" applyFont="1" applyFill="1" applyBorder="1" applyAlignment="1" applyProtection="1">
      <alignment horizontal="center" vertical="center" wrapText="1"/>
    </xf>
    <xf numFmtId="168" fontId="11" fillId="1" borderId="40" xfId="0" applyNumberFormat="1" applyFont="1" applyFill="1" applyBorder="1" applyAlignment="1" applyProtection="1">
      <alignment horizontal="center" vertical="center" wrapText="1"/>
    </xf>
    <xf numFmtId="168" fontId="11" fillId="5" borderId="46" xfId="5" applyNumberFormat="1" applyFont="1" applyFill="1" applyBorder="1" applyAlignment="1" applyProtection="1">
      <alignment horizontal="center" vertical="center" wrapText="1"/>
    </xf>
    <xf numFmtId="168" fontId="11" fillId="5" borderId="44" xfId="5" applyNumberFormat="1" applyFont="1" applyFill="1" applyBorder="1" applyAlignment="1" applyProtection="1">
      <alignment horizontal="center" vertical="center" wrapText="1"/>
      <protection locked="0"/>
    </xf>
    <xf numFmtId="168" fontId="11" fillId="5" borderId="40" xfId="5" applyNumberFormat="1" applyFont="1" applyFill="1" applyBorder="1" applyAlignment="1" applyProtection="1">
      <alignment horizontal="center" vertical="center" wrapText="1"/>
    </xf>
    <xf numFmtId="168" fontId="11" fillId="5" borderId="48" xfId="5" applyNumberFormat="1" applyFont="1" applyFill="1" applyBorder="1" applyAlignment="1" applyProtection="1">
      <alignment horizontal="center" vertical="center" wrapText="1"/>
    </xf>
    <xf numFmtId="0" fontId="9" fillId="8" borderId="15" xfId="0" applyFont="1" applyFill="1" applyBorder="1" applyAlignment="1" applyProtection="1">
      <alignment horizontal="center" vertical="center"/>
    </xf>
    <xf numFmtId="168" fontId="9" fillId="8" borderId="81" xfId="0" applyNumberFormat="1" applyFont="1" applyFill="1" applyBorder="1" applyAlignment="1" applyProtection="1">
      <alignment horizontal="center" vertical="center" wrapText="1"/>
    </xf>
    <xf numFmtId="168" fontId="9" fillId="8" borderId="74" xfId="0" applyNumberFormat="1" applyFont="1" applyFill="1" applyBorder="1" applyAlignment="1" applyProtection="1">
      <alignment horizontal="center" vertical="center" wrapText="1"/>
    </xf>
    <xf numFmtId="168" fontId="9" fillId="8" borderId="75" xfId="0" applyNumberFormat="1" applyFont="1" applyFill="1" applyBorder="1" applyAlignment="1" applyProtection="1">
      <alignment horizontal="center" vertical="center" wrapText="1"/>
    </xf>
    <xf numFmtId="168" fontId="9" fillId="8" borderId="80" xfId="0" applyNumberFormat="1" applyFont="1" applyFill="1" applyBorder="1" applyAlignment="1" applyProtection="1">
      <alignment horizontal="center" vertical="center" wrapText="1"/>
    </xf>
    <xf numFmtId="168" fontId="9" fillId="8" borderId="15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9" fontId="6" fillId="0" borderId="0" xfId="8" applyFont="1" applyFill="1" applyAlignment="1" applyProtection="1">
      <alignment horizontal="center" vertical="center" wrapText="1"/>
    </xf>
    <xf numFmtId="0" fontId="9" fillId="7" borderId="0" xfId="0" applyFont="1" applyFill="1" applyAlignment="1" applyProtection="1">
      <alignment horizontal="center" vertical="center"/>
    </xf>
    <xf numFmtId="0" fontId="9" fillId="7" borderId="4" xfId="0" applyFont="1" applyFill="1" applyBorder="1" applyAlignment="1">
      <alignment vertical="center"/>
    </xf>
    <xf numFmtId="168" fontId="9" fillId="7" borderId="4" xfId="0" applyNumberFormat="1" applyFont="1" applyFill="1" applyBorder="1" applyAlignment="1">
      <alignment vertical="center"/>
    </xf>
    <xf numFmtId="168" fontId="12" fillId="5" borderId="4" xfId="0" applyNumberFormat="1" applyFont="1" applyFill="1" applyBorder="1" applyAlignment="1">
      <alignment vertical="center"/>
    </xf>
    <xf numFmtId="9" fontId="12" fillId="5" borderId="4" xfId="8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9" fillId="7" borderId="8" xfId="0" applyFont="1" applyFill="1" applyBorder="1" applyAlignment="1">
      <alignment vertical="center"/>
    </xf>
    <xf numFmtId="168" fontId="9" fillId="7" borderId="7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9" fillId="8" borderId="74" xfId="0" applyFont="1" applyFill="1" applyBorder="1" applyAlignment="1" applyProtection="1">
      <alignment horizontal="center" vertical="center" wrapText="1"/>
      <protection locked="0"/>
    </xf>
    <xf numFmtId="168" fontId="9" fillId="8" borderId="76" xfId="0" applyNumberFormat="1" applyFont="1" applyFill="1" applyBorder="1" applyAlignment="1" applyProtection="1">
      <alignment horizontal="center" vertical="center" wrapText="1"/>
    </xf>
    <xf numFmtId="168" fontId="11" fillId="1" borderId="45" xfId="0" applyNumberFormat="1" applyFont="1" applyFill="1" applyBorder="1" applyAlignment="1" applyProtection="1">
      <alignment vertical="center" wrapText="1"/>
    </xf>
    <xf numFmtId="168" fontId="11" fillId="1" borderId="41" xfId="0" applyNumberFormat="1" applyFont="1" applyFill="1" applyBorder="1" applyAlignment="1" applyProtection="1">
      <alignment vertical="center" wrapText="1"/>
      <protection locked="0"/>
    </xf>
    <xf numFmtId="168" fontId="10" fillId="1" borderId="29" xfId="0" applyNumberFormat="1" applyFont="1" applyFill="1" applyBorder="1" applyAlignment="1" applyProtection="1">
      <alignment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5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16" fillId="8" borderId="121" xfId="0" applyFont="1" applyFill="1" applyBorder="1" applyAlignment="1" applyProtection="1">
      <alignment horizontal="center" vertical="center"/>
    </xf>
    <xf numFmtId="0" fontId="16" fillId="8" borderId="78" xfId="0" applyFont="1" applyFill="1" applyBorder="1" applyAlignment="1" applyProtection="1">
      <alignment horizontal="center" vertical="center" wrapText="1"/>
    </xf>
    <xf numFmtId="0" fontId="16" fillId="8" borderId="76" xfId="0" applyFont="1" applyFill="1" applyBorder="1" applyAlignment="1" applyProtection="1">
      <alignment horizontal="center" vertical="center" wrapText="1"/>
    </xf>
    <xf numFmtId="0" fontId="16" fillId="8" borderId="77" xfId="0" applyFont="1" applyFill="1" applyBorder="1" applyAlignment="1" applyProtection="1">
      <alignment horizontal="center" vertical="center" wrapText="1"/>
    </xf>
    <xf numFmtId="168" fontId="16" fillId="8" borderId="91" xfId="0" applyNumberFormat="1" applyFont="1" applyFill="1" applyBorder="1" applyAlignment="1" applyProtection="1">
      <alignment vertical="center" wrapText="1"/>
    </xf>
    <xf numFmtId="0" fontId="14" fillId="0" borderId="0" xfId="0" applyFont="1" applyAlignment="1" applyProtection="1">
      <alignment vertical="center"/>
    </xf>
    <xf numFmtId="0" fontId="16" fillId="8" borderId="81" xfId="0" applyFont="1" applyFill="1" applyBorder="1" applyAlignment="1" applyProtection="1">
      <alignment horizontal="center" vertical="center"/>
    </xf>
    <xf numFmtId="168" fontId="16" fillId="8" borderId="74" xfId="0" applyNumberFormat="1" applyFont="1" applyFill="1" applyBorder="1" applyAlignment="1" applyProtection="1">
      <alignment horizontal="center" vertical="center" wrapText="1"/>
    </xf>
    <xf numFmtId="168" fontId="16" fillId="8" borderId="75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9" fontId="15" fillId="0" borderId="0" xfId="8" applyFont="1" applyFill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/>
    </xf>
    <xf numFmtId="168" fontId="22" fillId="1" borderId="51" xfId="0" applyNumberFormat="1" applyFont="1" applyFill="1" applyBorder="1" applyAlignment="1" applyProtection="1">
      <alignment horizontal="center" vertical="center" wrapText="1"/>
    </xf>
    <xf numFmtId="168" fontId="22" fillId="1" borderId="29" xfId="0" applyNumberFormat="1" applyFont="1" applyFill="1" applyBorder="1" applyAlignment="1" applyProtection="1">
      <alignment horizontal="center" vertical="center" wrapText="1"/>
    </xf>
    <xf numFmtId="0" fontId="18" fillId="8" borderId="0" xfId="0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23" fillId="0" borderId="0" xfId="0" applyFont="1" applyFill="1" applyAlignment="1" applyProtection="1">
      <alignment vertical="center"/>
    </xf>
    <xf numFmtId="0" fontId="8" fillId="8" borderId="0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19" fillId="8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 wrapText="1"/>
    </xf>
    <xf numFmtId="0" fontId="14" fillId="0" borderId="0" xfId="0" applyFont="1" applyAlignment="1" applyProtection="1">
      <alignment horizontal="justify" vertical="center" wrapText="1"/>
    </xf>
    <xf numFmtId="0" fontId="14" fillId="0" borderId="0" xfId="0" applyFont="1" applyBorder="1" applyAlignment="1" applyProtection="1">
      <alignment vertical="center"/>
    </xf>
    <xf numFmtId="0" fontId="14" fillId="8" borderId="0" xfId="0" applyFont="1" applyFill="1" applyBorder="1" applyAlignment="1" applyProtection="1">
      <alignment vertical="center"/>
    </xf>
    <xf numFmtId="0" fontId="0" fillId="8" borderId="0" xfId="0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</xf>
    <xf numFmtId="0" fontId="24" fillId="8" borderId="0" xfId="0" applyFont="1" applyFill="1" applyAlignment="1" applyProtection="1">
      <alignment vertical="center"/>
    </xf>
    <xf numFmtId="0" fontId="24" fillId="8" borderId="0" xfId="0" applyFont="1" applyFill="1" applyBorder="1" applyAlignment="1" applyProtection="1">
      <alignment vertical="center"/>
    </xf>
    <xf numFmtId="0" fontId="26" fillId="8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vertical="center" wrapText="1"/>
    </xf>
    <xf numFmtId="0" fontId="24" fillId="0" borderId="0" xfId="0" applyFont="1" applyAlignment="1" applyProtection="1">
      <alignment horizontal="justify" vertical="center" wrapText="1"/>
    </xf>
    <xf numFmtId="0" fontId="0" fillId="0" borderId="0" xfId="0" applyFont="1"/>
    <xf numFmtId="0" fontId="24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0" fillId="8" borderId="71" xfId="0" applyFont="1" applyFill="1" applyBorder="1" applyAlignment="1">
      <alignment vertical="center"/>
    </xf>
    <xf numFmtId="0" fontId="0" fillId="8" borderId="66" xfId="0" applyFont="1" applyFill="1" applyBorder="1" applyAlignment="1">
      <alignment vertical="center"/>
    </xf>
    <xf numFmtId="0" fontId="0" fillId="8" borderId="72" xfId="0" applyFont="1" applyFill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9" fillId="2" borderId="0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8" fillId="8" borderId="13" xfId="0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0" fontId="31" fillId="6" borderId="4" xfId="0" applyFont="1" applyFill="1" applyBorder="1" applyAlignment="1">
      <alignment vertical="center"/>
    </xf>
    <xf numFmtId="164" fontId="31" fillId="6" borderId="8" xfId="6" applyFont="1" applyFill="1" applyBorder="1" applyAlignment="1">
      <alignment vertical="center"/>
    </xf>
    <xf numFmtId="164" fontId="31" fillId="6" borderId="6" xfId="6" applyFont="1" applyFill="1" applyBorder="1" applyAlignment="1">
      <alignment vertical="center"/>
    </xf>
    <xf numFmtId="164" fontId="31" fillId="6" borderId="7" xfId="6" applyFont="1" applyFill="1" applyBorder="1" applyAlignment="1">
      <alignment vertical="center"/>
    </xf>
    <xf numFmtId="164" fontId="30" fillId="0" borderId="0" xfId="6" applyFont="1" applyAlignment="1">
      <alignment vertical="center"/>
    </xf>
    <xf numFmtId="0" fontId="31" fillId="6" borderId="8" xfId="0" applyFont="1" applyFill="1" applyBorder="1" applyAlignment="1">
      <alignment vertical="center"/>
    </xf>
    <xf numFmtId="164" fontId="32" fillId="0" borderId="0" xfId="6" applyFont="1" applyAlignment="1">
      <alignment vertical="center"/>
    </xf>
    <xf numFmtId="164" fontId="33" fillId="0" borderId="0" xfId="6" applyFont="1" applyBorder="1" applyAlignment="1">
      <alignment vertical="center"/>
    </xf>
    <xf numFmtId="164" fontId="30" fillId="0" borderId="0" xfId="6" applyFont="1" applyAlignment="1">
      <alignment horizontal="right" vertical="center"/>
    </xf>
    <xf numFmtId="164" fontId="33" fillId="0" borderId="0" xfId="6" applyFont="1" applyAlignment="1">
      <alignment vertical="center"/>
    </xf>
    <xf numFmtId="164" fontId="30" fillId="0" borderId="0" xfId="6" applyFont="1" applyBorder="1" applyAlignment="1">
      <alignment vertical="center"/>
    </xf>
    <xf numFmtId="10" fontId="30" fillId="0" borderId="0" xfId="8" applyNumberFormat="1" applyFont="1" applyBorder="1" applyAlignment="1">
      <alignment vertical="center"/>
    </xf>
    <xf numFmtId="0" fontId="30" fillId="2" borderId="0" xfId="0" applyFont="1" applyFill="1" applyAlignment="1">
      <alignment vertical="center"/>
    </xf>
    <xf numFmtId="0" fontId="30" fillId="8" borderId="2" xfId="0" applyFont="1" applyFill="1" applyBorder="1" applyAlignment="1">
      <alignment vertical="center"/>
    </xf>
    <xf numFmtId="0" fontId="34" fillId="8" borderId="60" xfId="0" applyFont="1" applyFill="1" applyBorder="1" applyAlignment="1">
      <alignment vertical="center"/>
    </xf>
    <xf numFmtId="0" fontId="30" fillId="8" borderId="62" xfId="0" applyFont="1" applyFill="1" applyBorder="1" applyAlignment="1">
      <alignment vertical="center"/>
    </xf>
    <xf numFmtId="0" fontId="30" fillId="8" borderId="1" xfId="0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8" borderId="26" xfId="0" applyFont="1" applyFill="1" applyBorder="1" applyAlignment="1">
      <alignment vertical="center"/>
    </xf>
    <xf numFmtId="0" fontId="35" fillId="8" borderId="61" xfId="0" applyFont="1" applyFill="1" applyBorder="1" applyAlignment="1">
      <alignment horizontal="center" vertical="center"/>
    </xf>
    <xf numFmtId="0" fontId="35" fillId="8" borderId="65" xfId="0" applyFont="1" applyFill="1" applyBorder="1" applyAlignment="1">
      <alignment horizontal="center" vertical="center"/>
    </xf>
    <xf numFmtId="0" fontId="30" fillId="8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 wrapText="1"/>
    </xf>
    <xf numFmtId="0" fontId="30" fillId="8" borderId="73" xfId="0" applyFont="1" applyFill="1" applyBorder="1" applyAlignment="1">
      <alignment vertical="center"/>
    </xf>
    <xf numFmtId="0" fontId="31" fillId="5" borderId="31" xfId="0" applyFont="1" applyFill="1" applyBorder="1" applyAlignment="1">
      <alignment vertical="center"/>
    </xf>
    <xf numFmtId="168" fontId="31" fillId="5" borderId="30" xfId="0" applyNumberFormat="1" applyFont="1" applyFill="1" applyBorder="1" applyAlignment="1" applyProtection="1">
      <alignment horizontal="center" vertical="center"/>
    </xf>
    <xf numFmtId="0" fontId="31" fillId="5" borderId="31" xfId="0" applyFont="1" applyFill="1" applyBorder="1" applyAlignment="1">
      <alignment vertical="center" wrapText="1"/>
    </xf>
    <xf numFmtId="168" fontId="31" fillId="5" borderId="52" xfId="0" applyNumberFormat="1" applyFont="1" applyFill="1" applyBorder="1" applyAlignment="1" applyProtection="1">
      <alignment horizontal="center" vertical="center"/>
    </xf>
    <xf numFmtId="168" fontId="30" fillId="5" borderId="32" xfId="0" applyNumberFormat="1" applyFont="1" applyFill="1" applyBorder="1" applyAlignment="1" applyProtection="1">
      <alignment vertical="center"/>
      <protection locked="0"/>
    </xf>
    <xf numFmtId="0" fontId="30" fillId="8" borderId="0" xfId="0" applyFont="1" applyFill="1" applyBorder="1" applyAlignment="1">
      <alignment vertical="center" wrapText="1"/>
    </xf>
    <xf numFmtId="168" fontId="30" fillId="5" borderId="34" xfId="0" applyNumberFormat="1" applyFont="1" applyFill="1" applyBorder="1" applyAlignment="1" applyProtection="1">
      <alignment vertical="center"/>
      <protection locked="0"/>
    </xf>
    <xf numFmtId="168" fontId="30" fillId="5" borderId="35" xfId="0" applyNumberFormat="1" applyFont="1" applyFill="1" applyBorder="1" applyAlignment="1" applyProtection="1">
      <alignment vertical="center"/>
      <protection locked="0"/>
    </xf>
    <xf numFmtId="0" fontId="31" fillId="5" borderId="33" xfId="0" applyFont="1" applyFill="1" applyBorder="1" applyAlignment="1">
      <alignment vertical="center"/>
    </xf>
    <xf numFmtId="168" fontId="30" fillId="5" borderId="36" xfId="0" applyNumberFormat="1" applyFont="1" applyFill="1" applyBorder="1" applyAlignment="1" applyProtection="1">
      <alignment vertical="center"/>
      <protection locked="0"/>
    </xf>
    <xf numFmtId="0" fontId="31" fillId="8" borderId="1" xfId="0" applyFont="1" applyFill="1" applyBorder="1" applyAlignment="1">
      <alignment horizontal="center" vertical="center" wrapText="1"/>
    </xf>
    <xf numFmtId="168" fontId="30" fillId="8" borderId="67" xfId="0" applyNumberFormat="1" applyFont="1" applyFill="1" applyBorder="1" applyAlignment="1">
      <alignment vertical="center"/>
    </xf>
    <xf numFmtId="168" fontId="30" fillId="8" borderId="68" xfId="0" applyNumberFormat="1" applyFont="1" applyFill="1" applyBorder="1" applyAlignment="1">
      <alignment vertical="center"/>
    </xf>
    <xf numFmtId="0" fontId="31" fillId="5" borderId="37" xfId="0" applyFont="1" applyFill="1" applyBorder="1" applyAlignment="1">
      <alignment vertical="center"/>
    </xf>
    <xf numFmtId="168" fontId="30" fillId="5" borderId="89" xfId="0" applyNumberFormat="1" applyFont="1" applyFill="1" applyBorder="1" applyAlignment="1" applyProtection="1">
      <alignment vertical="center"/>
    </xf>
    <xf numFmtId="168" fontId="31" fillId="0" borderId="0" xfId="0" applyNumberFormat="1" applyFont="1" applyBorder="1" applyAlignment="1">
      <alignment horizontal="center" vertical="center" wrapText="1"/>
    </xf>
    <xf numFmtId="0" fontId="31" fillId="5" borderId="62" xfId="0" applyFont="1" applyFill="1" applyBorder="1" applyAlignment="1">
      <alignment vertical="center"/>
    </xf>
    <xf numFmtId="168" fontId="30" fillId="5" borderId="0" xfId="0" applyNumberFormat="1" applyFont="1" applyFill="1" applyBorder="1" applyAlignment="1" applyProtection="1">
      <alignment vertical="center"/>
    </xf>
    <xf numFmtId="168" fontId="30" fillId="5" borderId="73" xfId="0" applyNumberFormat="1" applyFont="1" applyFill="1" applyBorder="1" applyAlignment="1" applyProtection="1">
      <alignment vertical="center"/>
      <protection locked="0"/>
    </xf>
    <xf numFmtId="0" fontId="31" fillId="5" borderId="38" xfId="0" applyFont="1" applyFill="1" applyBorder="1" applyAlignment="1">
      <alignment vertical="center"/>
    </xf>
    <xf numFmtId="168" fontId="30" fillId="5" borderId="90" xfId="0" applyNumberFormat="1" applyFont="1" applyFill="1" applyBorder="1" applyAlignment="1" applyProtection="1">
      <alignment vertical="center"/>
      <protection locked="0"/>
    </xf>
    <xf numFmtId="168" fontId="30" fillId="5" borderId="39" xfId="0" applyNumberFormat="1" applyFont="1" applyFill="1" applyBorder="1" applyAlignment="1" applyProtection="1">
      <alignment vertical="center"/>
      <protection locked="0"/>
    </xf>
    <xf numFmtId="168" fontId="31" fillId="8" borderId="1" xfId="0" applyNumberFormat="1" applyFont="1" applyFill="1" applyBorder="1" applyAlignment="1">
      <alignment vertical="center" wrapText="1"/>
    </xf>
    <xf numFmtId="168" fontId="30" fillId="8" borderId="69" xfId="0" applyNumberFormat="1" applyFont="1" applyFill="1" applyBorder="1" applyAlignment="1">
      <alignment vertical="center"/>
    </xf>
    <xf numFmtId="168" fontId="30" fillId="8" borderId="70" xfId="0" applyNumberFormat="1" applyFont="1" applyFill="1" applyBorder="1" applyAlignment="1">
      <alignment vertical="center"/>
    </xf>
    <xf numFmtId="0" fontId="31" fillId="8" borderId="4" xfId="0" applyFont="1" applyFill="1" applyBorder="1" applyAlignment="1">
      <alignment horizontal="center" vertical="center"/>
    </xf>
    <xf numFmtId="0" fontId="31" fillId="8" borderId="4" xfId="0" applyFont="1" applyFill="1" applyBorder="1" applyAlignment="1">
      <alignment horizontal="center" vertical="center" wrapText="1"/>
    </xf>
    <xf numFmtId="168" fontId="31" fillId="8" borderId="4" xfId="0" applyNumberFormat="1" applyFont="1" applyFill="1" applyBorder="1" applyAlignment="1">
      <alignment horizontal="center" vertical="center" wrapText="1"/>
    </xf>
    <xf numFmtId="168" fontId="31" fillId="8" borderId="0" xfId="0" applyNumberFormat="1" applyFont="1" applyFill="1" applyBorder="1" applyAlignment="1">
      <alignment vertical="center" wrapText="1"/>
    </xf>
    <xf numFmtId="0" fontId="30" fillId="8" borderId="16" xfId="0" applyFont="1" applyFill="1" applyBorder="1" applyAlignment="1">
      <alignment vertical="center"/>
    </xf>
    <xf numFmtId="0" fontId="30" fillId="8" borderId="11" xfId="0" applyFont="1" applyFill="1" applyBorder="1" applyAlignment="1">
      <alignment vertical="center"/>
    </xf>
    <xf numFmtId="0" fontId="35" fillId="8" borderId="12" xfId="0" applyFont="1" applyFill="1" applyBorder="1" applyAlignment="1">
      <alignment vertical="center" wrapText="1"/>
    </xf>
    <xf numFmtId="168" fontId="31" fillId="8" borderId="14" xfId="0" applyNumberFormat="1" applyFont="1" applyFill="1" applyBorder="1" applyAlignment="1">
      <alignment vertical="center" wrapText="1"/>
    </xf>
    <xf numFmtId="0" fontId="0" fillId="0" borderId="0" xfId="0" applyFont="1" applyProtection="1"/>
    <xf numFmtId="0" fontId="0" fillId="8" borderId="62" xfId="0" applyFont="1" applyFill="1" applyBorder="1" applyAlignment="1" applyProtection="1">
      <alignment vertical="center"/>
    </xf>
    <xf numFmtId="0" fontId="0" fillId="8" borderId="60" xfId="0" applyFont="1" applyFill="1" applyBorder="1" applyAlignment="1" applyProtection="1">
      <alignment vertical="center"/>
    </xf>
    <xf numFmtId="3" fontId="25" fillId="6" borderId="4" xfId="0" applyNumberFormat="1" applyFont="1" applyFill="1" applyBorder="1" applyAlignment="1" applyProtection="1">
      <alignment vertical="center"/>
    </xf>
    <xf numFmtId="0" fontId="38" fillId="8" borderId="62" xfId="0" applyFont="1" applyFill="1" applyBorder="1" applyAlignment="1" applyProtection="1">
      <alignment horizontal="center" vertical="top"/>
    </xf>
    <xf numFmtId="0" fontId="18" fillId="8" borderId="0" xfId="0" applyFont="1" applyFill="1" applyBorder="1" applyAlignment="1" applyProtection="1">
      <alignment vertical="center"/>
    </xf>
    <xf numFmtId="0" fontId="39" fillId="8" borderId="0" xfId="0" applyFont="1" applyFill="1" applyBorder="1" applyAlignment="1" applyProtection="1">
      <alignment horizontal="center" vertical="center"/>
    </xf>
    <xf numFmtId="165" fontId="28" fillId="6" borderId="18" xfId="3" applyFont="1" applyFill="1" applyBorder="1" applyAlignment="1" applyProtection="1">
      <alignment vertical="center"/>
    </xf>
    <xf numFmtId="9" fontId="28" fillId="6" borderId="18" xfId="8" applyFont="1" applyFill="1" applyBorder="1" applyAlignment="1" applyProtection="1">
      <alignment vertical="center"/>
    </xf>
    <xf numFmtId="165" fontId="25" fillId="10" borderId="4" xfId="3" applyFont="1" applyFill="1" applyBorder="1" applyAlignment="1" applyProtection="1">
      <alignment vertical="center"/>
    </xf>
    <xf numFmtId="0" fontId="40" fillId="8" borderId="62" xfId="0" applyFont="1" applyFill="1" applyBorder="1" applyAlignment="1" applyProtection="1">
      <alignment horizontal="center" vertical="top"/>
    </xf>
    <xf numFmtId="165" fontId="28" fillId="6" borderId="4" xfId="3" applyFont="1" applyFill="1" applyBorder="1" applyAlignment="1" applyProtection="1">
      <alignment vertical="center"/>
    </xf>
    <xf numFmtId="9" fontId="28" fillId="6" borderId="4" xfId="8" applyFont="1" applyFill="1" applyBorder="1" applyAlignment="1" applyProtection="1">
      <alignment vertical="center"/>
    </xf>
    <xf numFmtId="168" fontId="27" fillId="5" borderId="4" xfId="0" applyNumberFormat="1" applyFont="1" applyFill="1" applyBorder="1" applyAlignment="1" applyProtection="1">
      <alignment horizontal="center" vertical="center"/>
      <protection locked="0"/>
    </xf>
    <xf numFmtId="168" fontId="20" fillId="8" borderId="60" xfId="0" applyNumberFormat="1" applyFont="1" applyFill="1" applyBorder="1" applyAlignment="1" applyProtection="1">
      <alignment vertical="center" wrapText="1"/>
    </xf>
    <xf numFmtId="168" fontId="43" fillId="8" borderId="0" xfId="0" applyNumberFormat="1" applyFont="1" applyFill="1" applyBorder="1" applyAlignment="1" applyProtection="1">
      <alignment horizontal="center" vertical="center"/>
    </xf>
    <xf numFmtId="0" fontId="0" fillId="8" borderId="63" xfId="0" applyFont="1" applyFill="1" applyBorder="1" applyAlignment="1" applyProtection="1">
      <alignment vertical="center"/>
    </xf>
    <xf numFmtId="0" fontId="0" fillId="8" borderId="25" xfId="0" applyFont="1" applyFill="1" applyBorder="1" applyAlignment="1" applyProtection="1">
      <alignment vertical="center"/>
    </xf>
    <xf numFmtId="168" fontId="19" fillId="8" borderId="25" xfId="0" applyNumberFormat="1" applyFont="1" applyFill="1" applyBorder="1" applyAlignment="1" applyProtection="1">
      <alignment horizontal="center" vertical="center"/>
    </xf>
    <xf numFmtId="0" fontId="0" fillId="8" borderId="26" xfId="0" applyFont="1" applyFill="1" applyBorder="1" applyAlignment="1" applyProtection="1">
      <alignment vertical="center"/>
    </xf>
    <xf numFmtId="0" fontId="0" fillId="8" borderId="64" xfId="0" applyFont="1" applyFill="1" applyBorder="1" applyAlignment="1" applyProtection="1">
      <alignment vertical="center"/>
    </xf>
    <xf numFmtId="168" fontId="19" fillId="8" borderId="0" xfId="0" applyNumberFormat="1" applyFont="1" applyFill="1" applyBorder="1" applyAlignment="1" applyProtection="1">
      <alignment horizontal="center" vertical="center"/>
    </xf>
    <xf numFmtId="0" fontId="0" fillId="8" borderId="65" xfId="0" applyFont="1" applyFill="1" applyBorder="1" applyAlignment="1" applyProtection="1">
      <alignment vertical="center"/>
    </xf>
    <xf numFmtId="0" fontId="40" fillId="8" borderId="64" xfId="0" applyFont="1" applyFill="1" applyBorder="1" applyAlignment="1" applyProtection="1">
      <alignment vertical="center"/>
    </xf>
    <xf numFmtId="168" fontId="27" fillId="5" borderId="7" xfId="0" applyNumberFormat="1" applyFont="1" applyFill="1" applyBorder="1" applyAlignment="1" applyProtection="1">
      <alignment horizontal="center" vertical="center"/>
      <protection locked="0"/>
    </xf>
    <xf numFmtId="168" fontId="20" fillId="8" borderId="0" xfId="0" applyNumberFormat="1" applyFont="1" applyFill="1" applyBorder="1" applyAlignment="1" applyProtection="1">
      <alignment vertical="center" wrapText="1"/>
    </xf>
    <xf numFmtId="0" fontId="0" fillId="8" borderId="0" xfId="0" applyFont="1" applyFill="1" applyBorder="1" applyAlignment="1" applyProtection="1">
      <alignment horizontal="left" vertical="center"/>
    </xf>
    <xf numFmtId="168" fontId="15" fillId="8" borderId="0" xfId="0" applyNumberFormat="1" applyFont="1" applyFill="1" applyBorder="1" applyAlignment="1" applyProtection="1">
      <alignment horizontal="center" vertical="center"/>
    </xf>
    <xf numFmtId="0" fontId="0" fillId="8" borderId="27" xfId="0" applyFont="1" applyFill="1" applyBorder="1" applyAlignment="1" applyProtection="1">
      <alignment vertical="center"/>
    </xf>
    <xf numFmtId="0" fontId="0" fillId="8" borderId="25" xfId="0" applyFont="1" applyFill="1" applyBorder="1" applyAlignment="1" applyProtection="1">
      <alignment horizontal="left" vertical="center"/>
    </xf>
    <xf numFmtId="165" fontId="44" fillId="8" borderId="25" xfId="3" applyFont="1" applyFill="1" applyBorder="1" applyAlignment="1" applyProtection="1">
      <alignment horizontal="center" vertical="center"/>
    </xf>
    <xf numFmtId="168" fontId="20" fillId="8" borderId="26" xfId="0" applyNumberFormat="1" applyFont="1" applyFill="1" applyBorder="1" applyAlignment="1" applyProtection="1">
      <alignment vertical="center" wrapText="1"/>
    </xf>
    <xf numFmtId="0" fontId="27" fillId="5" borderId="0" xfId="0" applyFont="1" applyFill="1" applyBorder="1" applyAlignment="1" applyProtection="1">
      <alignment horizontal="justify" vertical="center" wrapText="1"/>
    </xf>
    <xf numFmtId="168" fontId="27" fillId="5" borderId="7" xfId="0" applyNumberFormat="1" applyFont="1" applyFill="1" applyBorder="1" applyAlignment="1" applyProtection="1">
      <alignment horizontal="center" vertical="center"/>
    </xf>
    <xf numFmtId="168" fontId="4" fillId="8" borderId="0" xfId="0" applyNumberFormat="1" applyFont="1" applyFill="1" applyBorder="1" applyAlignment="1" applyProtection="1">
      <alignment horizontal="center" vertical="center" wrapText="1"/>
    </xf>
    <xf numFmtId="0" fontId="16" fillId="8" borderId="93" xfId="0" applyFont="1" applyFill="1" applyBorder="1" applyAlignment="1" applyProtection="1">
      <alignment horizontal="center" vertical="center" wrapText="1"/>
    </xf>
    <xf numFmtId="0" fontId="0" fillId="2" borderId="27" xfId="0" applyFont="1" applyFill="1" applyBorder="1" applyAlignment="1" applyProtection="1">
      <alignment vertical="center"/>
    </xf>
    <xf numFmtId="0" fontId="0" fillId="2" borderId="25" xfId="0" applyFont="1" applyFill="1" applyBorder="1" applyAlignment="1" applyProtection="1">
      <alignment vertical="center"/>
    </xf>
    <xf numFmtId="0" fontId="19" fillId="2" borderId="25" xfId="0" applyFont="1" applyFill="1" applyBorder="1" applyAlignment="1" applyProtection="1">
      <alignment vertical="center"/>
    </xf>
    <xf numFmtId="0" fontId="0" fillId="2" borderId="26" xfId="0" applyFont="1" applyFill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45" fillId="0" borderId="0" xfId="0" applyFont="1" applyAlignment="1" applyProtection="1">
      <alignment vertical="center"/>
    </xf>
    <xf numFmtId="0" fontId="8" fillId="8" borderId="0" xfId="0" applyFont="1" applyFill="1" applyBorder="1" applyAlignment="1" applyProtection="1">
      <alignment vertical="center"/>
    </xf>
    <xf numFmtId="0" fontId="14" fillId="8" borderId="13" xfId="0" applyFont="1" applyFill="1" applyBorder="1" applyAlignment="1" applyProtection="1">
      <alignment horizontal="justify" vertical="center" wrapText="1"/>
    </xf>
    <xf numFmtId="0" fontId="14" fillId="8" borderId="5" xfId="0" applyFont="1" applyFill="1" applyBorder="1" applyAlignment="1" applyProtection="1">
      <alignment horizontal="justify" vertical="center" wrapText="1"/>
    </xf>
    <xf numFmtId="0" fontId="16" fillId="8" borderId="5" xfId="0" applyFont="1" applyFill="1" applyBorder="1" applyAlignment="1" applyProtection="1">
      <alignment horizontal="center" vertical="center" wrapText="1"/>
    </xf>
    <xf numFmtId="0" fontId="14" fillId="8" borderId="10" xfId="0" applyFont="1" applyFill="1" applyBorder="1" applyAlignment="1" applyProtection="1">
      <alignment horizontal="justify" vertical="center" wrapText="1"/>
    </xf>
    <xf numFmtId="0" fontId="14" fillId="3" borderId="0" xfId="0" applyFont="1" applyFill="1" applyAlignment="1" applyProtection="1">
      <alignment horizontal="justify" vertical="center" wrapText="1"/>
    </xf>
    <xf numFmtId="0" fontId="14" fillId="8" borderId="2" xfId="0" applyFont="1" applyFill="1" applyBorder="1" applyAlignment="1" applyProtection="1">
      <alignment horizontal="justify" vertical="center" wrapText="1"/>
    </xf>
    <xf numFmtId="0" fontId="25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justify" vertical="center" wrapText="1"/>
    </xf>
    <xf numFmtId="0" fontId="14" fillId="8" borderId="0" xfId="0" applyFont="1" applyFill="1" applyBorder="1" applyAlignment="1" applyProtection="1">
      <alignment horizontal="justify" vertical="center" wrapText="1"/>
    </xf>
    <xf numFmtId="0" fontId="14" fillId="8" borderId="1" xfId="0" applyFont="1" applyFill="1" applyBorder="1" applyAlignment="1" applyProtection="1">
      <alignment horizontal="justify" vertical="center" wrapText="1"/>
    </xf>
    <xf numFmtId="0" fontId="14" fillId="8" borderId="2" xfId="0" applyFont="1" applyFill="1" applyBorder="1" applyAlignment="1" applyProtection="1">
      <alignment vertical="center"/>
    </xf>
    <xf numFmtId="0" fontId="14" fillId="8" borderId="1" xfId="0" applyFont="1" applyFill="1" applyBorder="1" applyAlignment="1" applyProtection="1">
      <alignment vertical="center"/>
    </xf>
    <xf numFmtId="0" fontId="13" fillId="8" borderId="4" xfId="0" applyFont="1" applyFill="1" applyBorder="1" applyAlignment="1" applyProtection="1">
      <alignment horizontal="center" vertical="center" wrapText="1"/>
    </xf>
    <xf numFmtId="166" fontId="20" fillId="4" borderId="4" xfId="5" applyNumberFormat="1" applyFont="1" applyFill="1" applyBorder="1" applyAlignment="1" applyProtection="1">
      <alignment horizontal="justify" vertical="center" wrapText="1"/>
    </xf>
    <xf numFmtId="0" fontId="20" fillId="4" borderId="4" xfId="0" applyFont="1" applyFill="1" applyBorder="1" applyAlignment="1" applyProtection="1">
      <alignment horizontal="center" vertical="center" wrapText="1"/>
    </xf>
    <xf numFmtId="168" fontId="25" fillId="0" borderId="4" xfId="5" applyNumberFormat="1" applyFont="1" applyFill="1" applyBorder="1" applyAlignment="1" applyProtection="1">
      <alignment horizontal="justify" vertical="center" wrapText="1"/>
    </xf>
    <xf numFmtId="0" fontId="47" fillId="2" borderId="0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justify" vertical="center" wrapText="1"/>
    </xf>
    <xf numFmtId="0" fontId="21" fillId="2" borderId="0" xfId="0" applyFont="1" applyFill="1" applyBorder="1" applyAlignment="1" applyProtection="1">
      <alignment vertical="center" wrapText="1"/>
    </xf>
    <xf numFmtId="0" fontId="25" fillId="8" borderId="2" xfId="0" applyFont="1" applyFill="1" applyBorder="1" applyAlignment="1" applyProtection="1">
      <alignment vertical="center" wrapText="1"/>
    </xf>
    <xf numFmtId="0" fontId="21" fillId="8" borderId="1" xfId="0" applyFont="1" applyFill="1" applyBorder="1" applyAlignment="1" applyProtection="1">
      <alignment vertical="center" wrapText="1"/>
    </xf>
    <xf numFmtId="0" fontId="47" fillId="8" borderId="11" xfId="0" applyFont="1" applyFill="1" applyBorder="1" applyAlignment="1" applyProtection="1">
      <alignment horizontal="left" vertical="center" wrapText="1"/>
    </xf>
    <xf numFmtId="0" fontId="21" fillId="8" borderId="12" xfId="0" applyFont="1" applyFill="1" applyBorder="1" applyAlignment="1" applyProtection="1">
      <alignment vertical="center" wrapText="1"/>
    </xf>
    <xf numFmtId="0" fontId="14" fillId="8" borderId="12" xfId="0" applyFont="1" applyFill="1" applyBorder="1" applyAlignment="1" applyProtection="1">
      <alignment horizontal="justify" vertical="center" wrapText="1"/>
    </xf>
    <xf numFmtId="0" fontId="14" fillId="8" borderId="14" xfId="0" applyFont="1" applyFill="1" applyBorder="1" applyAlignment="1" applyProtection="1">
      <alignment horizontal="justify" vertical="center" wrapText="1"/>
    </xf>
    <xf numFmtId="0" fontId="16" fillId="8" borderId="0" xfId="0" applyFont="1" applyFill="1" applyAlignment="1">
      <alignment horizontal="justify" vertical="center" wrapText="1"/>
    </xf>
    <xf numFmtId="0" fontId="5" fillId="0" borderId="0" xfId="0" applyFont="1"/>
    <xf numFmtId="0" fontId="42" fillId="5" borderId="4" xfId="0" applyFont="1" applyFill="1" applyBorder="1" applyAlignment="1">
      <alignment horizontal="justify" vertical="center"/>
    </xf>
    <xf numFmtId="0" fontId="42" fillId="5" borderId="4" xfId="0" applyFont="1" applyFill="1" applyBorder="1" applyAlignment="1">
      <alignment horizontal="justify" vertical="center" wrapText="1"/>
    </xf>
    <xf numFmtId="0" fontId="48" fillId="0" borderId="0" xfId="0" applyFont="1" applyAlignment="1">
      <alignment vertical="center"/>
    </xf>
    <xf numFmtId="0" fontId="33" fillId="0" borderId="0" xfId="0" applyFont="1" applyFill="1" applyAlignment="1">
      <alignment vertical="center"/>
    </xf>
    <xf numFmtId="0" fontId="33" fillId="0" borderId="0" xfId="0" applyFont="1" applyFill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33" fillId="0" borderId="9" xfId="0" applyFont="1" applyFill="1" applyBorder="1" applyAlignment="1" applyProtection="1">
      <alignment vertical="center"/>
    </xf>
    <xf numFmtId="0" fontId="30" fillId="0" borderId="0" xfId="0" applyFont="1" applyFill="1" applyAlignment="1" applyProtection="1">
      <alignment vertical="center"/>
    </xf>
    <xf numFmtId="0" fontId="33" fillId="0" borderId="0" xfId="0" applyFont="1" applyFill="1" applyBorder="1" applyAlignment="1" applyProtection="1">
      <alignment horizontal="center" vertical="center" wrapText="1"/>
    </xf>
    <xf numFmtId="0" fontId="35" fillId="8" borderId="135" xfId="0" applyFont="1" applyFill="1" applyBorder="1" applyAlignment="1" applyProtection="1">
      <alignment horizontal="center" vertical="center"/>
    </xf>
    <xf numFmtId="0" fontId="35" fillId="8" borderId="137" xfId="0" applyFont="1" applyFill="1" applyBorder="1" applyAlignment="1" applyProtection="1">
      <alignment horizontal="center" vertical="center" wrapText="1"/>
    </xf>
    <xf numFmtId="0" fontId="35" fillId="8" borderId="131" xfId="0" applyFont="1" applyFill="1" applyBorder="1" applyAlignment="1" applyProtection="1">
      <alignment horizontal="center" vertical="center" wrapText="1"/>
    </xf>
    <xf numFmtId="0" fontId="35" fillId="8" borderId="132" xfId="0" applyFont="1" applyFill="1" applyBorder="1" applyAlignment="1" applyProtection="1">
      <alignment horizontal="center" vertical="center" wrapText="1"/>
    </xf>
    <xf numFmtId="0" fontId="37" fillId="5" borderId="11" xfId="0" applyFont="1" applyFill="1" applyBorder="1" applyAlignment="1" applyProtection="1">
      <alignment horizontal="left" vertical="center" wrapText="1"/>
    </xf>
    <xf numFmtId="168" fontId="35" fillId="8" borderId="138" xfId="0" applyNumberFormat="1" applyFont="1" applyFill="1" applyBorder="1" applyAlignment="1" applyProtection="1">
      <alignment vertical="center" wrapText="1"/>
    </xf>
    <xf numFmtId="168" fontId="36" fillId="5" borderId="18" xfId="0" applyNumberFormat="1" applyFont="1" applyFill="1" applyBorder="1" applyAlignment="1" applyProtection="1">
      <alignment vertical="center" wrapText="1"/>
    </xf>
    <xf numFmtId="168" fontId="36" fillId="1" borderId="139" xfId="0" applyNumberFormat="1" applyFont="1" applyFill="1" applyBorder="1" applyAlignment="1" applyProtection="1">
      <alignment horizontal="center" vertical="center" wrapText="1"/>
    </xf>
    <xf numFmtId="168" fontId="30" fillId="0" borderId="0" xfId="0" applyNumberFormat="1" applyFont="1" applyAlignment="1">
      <alignment vertical="center"/>
    </xf>
    <xf numFmtId="0" fontId="37" fillId="5" borderId="8" xfId="0" applyFont="1" applyFill="1" applyBorder="1" applyAlignment="1" applyProtection="1">
      <alignment horizontal="left" vertical="center" wrapText="1"/>
    </xf>
    <xf numFmtId="168" fontId="35" fillId="8" borderId="128" xfId="0" applyNumberFormat="1" applyFont="1" applyFill="1" applyBorder="1" applyAlignment="1" applyProtection="1">
      <alignment vertical="center" wrapText="1"/>
    </xf>
    <xf numFmtId="168" fontId="36" fillId="5" borderId="4" xfId="0" applyNumberFormat="1" applyFont="1" applyFill="1" applyBorder="1" applyAlignment="1" applyProtection="1">
      <alignment vertical="center" wrapText="1"/>
    </xf>
    <xf numFmtId="168" fontId="36" fillId="1" borderId="129" xfId="0" applyNumberFormat="1" applyFont="1" applyFill="1" applyBorder="1" applyAlignment="1" applyProtection="1">
      <alignment horizontal="center" vertical="center" wrapText="1"/>
    </xf>
    <xf numFmtId="168" fontId="30" fillId="0" borderId="0" xfId="0" applyNumberFormat="1" applyFont="1" applyFill="1" applyAlignment="1" applyProtection="1">
      <alignment vertical="center"/>
    </xf>
    <xf numFmtId="9" fontId="30" fillId="0" borderId="0" xfId="8" applyFont="1" applyFill="1" applyAlignment="1" applyProtection="1">
      <alignment vertical="center"/>
    </xf>
    <xf numFmtId="168" fontId="36" fillId="5" borderId="129" xfId="5" applyNumberFormat="1" applyFont="1" applyFill="1" applyBorder="1" applyAlignment="1" applyProtection="1">
      <alignment horizontal="center" vertical="center" wrapText="1"/>
    </xf>
    <xf numFmtId="168" fontId="35" fillId="8" borderId="128" xfId="0" applyNumberFormat="1" applyFont="1" applyFill="1" applyBorder="1" applyAlignment="1" applyProtection="1">
      <alignment horizontal="center" vertical="center" wrapText="1"/>
    </xf>
    <xf numFmtId="168" fontId="35" fillId="8" borderId="128" xfId="5" applyNumberFormat="1" applyFont="1" applyFill="1" applyBorder="1" applyAlignment="1" applyProtection="1">
      <alignment horizontal="left" vertical="center" wrapText="1"/>
    </xf>
    <xf numFmtId="168" fontId="36" fillId="1" borderId="4" xfId="0" applyNumberFormat="1" applyFont="1" applyFill="1" applyBorder="1" applyAlignment="1" applyProtection="1">
      <alignment horizontal="center" vertical="center" wrapText="1"/>
    </xf>
    <xf numFmtId="0" fontId="37" fillId="5" borderId="13" xfId="0" applyFont="1" applyFill="1" applyBorder="1" applyAlignment="1" applyProtection="1">
      <alignment horizontal="left" vertical="center" wrapText="1"/>
    </xf>
    <xf numFmtId="168" fontId="35" fillId="8" borderId="133" xfId="5" applyNumberFormat="1" applyFont="1" applyFill="1" applyBorder="1" applyAlignment="1" applyProtection="1">
      <alignment horizontal="left" vertical="center" wrapText="1"/>
    </xf>
    <xf numFmtId="168" fontId="36" fillId="1" borderId="17" xfId="0" applyNumberFormat="1" applyFont="1" applyFill="1" applyBorder="1" applyAlignment="1" applyProtection="1">
      <alignment horizontal="center" vertical="center" wrapText="1"/>
    </xf>
    <xf numFmtId="168" fontId="36" fillId="5" borderId="17" xfId="0" applyNumberFormat="1" applyFont="1" applyFill="1" applyBorder="1" applyAlignment="1" applyProtection="1">
      <alignment vertical="center" wrapText="1"/>
    </xf>
    <xf numFmtId="168" fontId="36" fillId="5" borderId="134" xfId="5" applyNumberFormat="1" applyFont="1" applyFill="1" applyBorder="1" applyAlignment="1" applyProtection="1">
      <alignment horizontal="center" vertical="center" wrapText="1"/>
    </xf>
    <xf numFmtId="0" fontId="35" fillId="8" borderId="15" xfId="0" applyFont="1" applyFill="1" applyBorder="1" applyAlignment="1" applyProtection="1">
      <alignment horizontal="center" vertical="center"/>
    </xf>
    <xf numFmtId="168" fontId="35" fillId="8" borderId="135" xfId="0" applyNumberFormat="1" applyFont="1" applyFill="1" applyBorder="1" applyAlignment="1" applyProtection="1">
      <alignment horizontal="center" vertical="center" wrapText="1"/>
    </xf>
    <xf numFmtId="168" fontId="35" fillId="8" borderId="136" xfId="0" applyNumberFormat="1" applyFont="1" applyFill="1" applyBorder="1" applyAlignment="1" applyProtection="1">
      <alignment horizontal="center" vertical="center" wrapText="1"/>
    </xf>
    <xf numFmtId="168" fontId="35" fillId="8" borderId="137" xfId="0" applyNumberFormat="1" applyFont="1" applyFill="1" applyBorder="1" applyAlignment="1" applyProtection="1">
      <alignment horizontal="center" vertical="center" wrapText="1"/>
    </xf>
    <xf numFmtId="0" fontId="33" fillId="0" borderId="3" xfId="0" applyFont="1" applyFill="1" applyBorder="1" applyAlignment="1" applyProtection="1">
      <alignment horizontal="center" vertical="center" wrapText="1"/>
    </xf>
    <xf numFmtId="9" fontId="33" fillId="0" borderId="0" xfId="8" applyFont="1" applyFill="1" applyAlignment="1" applyProtection="1">
      <alignment horizontal="center" vertical="center" wrapText="1"/>
    </xf>
    <xf numFmtId="0" fontId="30" fillId="0" borderId="0" xfId="0" applyFont="1"/>
    <xf numFmtId="0" fontId="50" fillId="0" borderId="0" xfId="0" applyFont="1" applyFill="1" applyAlignment="1">
      <alignment vertical="center"/>
    </xf>
    <xf numFmtId="0" fontId="51" fillId="0" borderId="0" xfId="0" applyFont="1" applyAlignment="1">
      <alignment vertical="center"/>
    </xf>
    <xf numFmtId="0" fontId="30" fillId="8" borderId="0" xfId="0" applyFont="1" applyFill="1" applyAlignment="1" applyProtection="1">
      <alignment vertical="center"/>
    </xf>
    <xf numFmtId="0" fontId="33" fillId="8" borderId="0" xfId="0" applyFont="1" applyFill="1" applyAlignment="1" applyProtection="1">
      <alignment vertical="center"/>
    </xf>
    <xf numFmtId="0" fontId="37" fillId="5" borderId="4" xfId="0" applyFont="1" applyFill="1" applyBorder="1" applyAlignment="1" applyProtection="1">
      <alignment horizontal="center" vertical="center" wrapText="1"/>
    </xf>
    <xf numFmtId="0" fontId="37" fillId="5" borderId="4" xfId="0" applyFont="1" applyFill="1" applyBorder="1" applyAlignment="1" applyProtection="1">
      <alignment horizontal="left" vertical="center" wrapText="1"/>
    </xf>
    <xf numFmtId="168" fontId="37" fillId="5" borderId="4" xfId="5" applyNumberFormat="1" applyFont="1" applyFill="1" applyBorder="1" applyAlignment="1" applyProtection="1">
      <alignment vertical="center" wrapText="1"/>
    </xf>
    <xf numFmtId="0" fontId="30" fillId="3" borderId="4" xfId="0" applyFont="1" applyFill="1" applyBorder="1" applyAlignment="1" applyProtection="1">
      <alignment horizontal="justify" vertical="center" wrapText="1"/>
      <protection locked="0"/>
    </xf>
    <xf numFmtId="0" fontId="36" fillId="8" borderId="0" xfId="0" applyFont="1" applyFill="1" applyBorder="1" applyAlignment="1" applyProtection="1">
      <alignment vertical="center" wrapText="1"/>
    </xf>
    <xf numFmtId="0" fontId="36" fillId="0" borderId="0" xfId="0" applyFont="1" applyFill="1" applyBorder="1" applyAlignment="1" applyProtection="1">
      <alignment vertical="center" wrapText="1"/>
    </xf>
    <xf numFmtId="0" fontId="30" fillId="0" borderId="0" xfId="0" applyFont="1" applyAlignment="1" applyProtection="1">
      <alignment horizontal="justify" vertical="center" wrapText="1"/>
    </xf>
    <xf numFmtId="0" fontId="31" fillId="0" borderId="0" xfId="0" applyFont="1" applyAlignment="1" applyProtection="1">
      <alignment vertical="center"/>
    </xf>
    <xf numFmtId="0" fontId="31" fillId="0" borderId="5" xfId="0" applyFont="1" applyBorder="1" applyAlignment="1" applyProtection="1">
      <alignment vertical="center" wrapText="1"/>
    </xf>
    <xf numFmtId="0" fontId="30" fillId="0" borderId="6" xfId="0" applyFont="1" applyBorder="1" applyAlignment="1" applyProtection="1">
      <alignment horizontal="justify" vertical="center" wrapText="1"/>
    </xf>
    <xf numFmtId="0" fontId="30" fillId="8" borderId="0" xfId="0" applyFont="1" applyFill="1" applyAlignment="1" applyProtection="1">
      <alignment horizontal="justify" vertical="center" wrapText="1"/>
    </xf>
    <xf numFmtId="168" fontId="37" fillId="5" borderId="4" xfId="5" applyNumberFormat="1" applyFont="1" applyFill="1" applyBorder="1" applyAlignment="1" applyProtection="1">
      <alignment horizontal="center" vertical="center" wrapText="1"/>
    </xf>
    <xf numFmtId="0" fontId="52" fillId="8" borderId="0" xfId="0" applyFont="1" applyFill="1" applyBorder="1" applyAlignment="1">
      <alignment horizontal="center" vertical="center"/>
    </xf>
    <xf numFmtId="0" fontId="24" fillId="0" borderId="0" xfId="0" applyFont="1"/>
    <xf numFmtId="0" fontId="5" fillId="5" borderId="4" xfId="0" applyFont="1" applyFill="1" applyBorder="1" applyAlignment="1" applyProtection="1">
      <alignment horizontal="left" vertical="center" wrapText="1" indent="1"/>
    </xf>
    <xf numFmtId="0" fontId="5" fillId="5" borderId="4" xfId="0" applyFont="1" applyFill="1" applyBorder="1" applyAlignment="1" applyProtection="1">
      <alignment horizontal="left" vertical="center" indent="1"/>
    </xf>
    <xf numFmtId="168" fontId="22" fillId="10" borderId="53" xfId="0" applyNumberFormat="1" applyFont="1" applyFill="1" applyBorder="1" applyAlignment="1" applyProtection="1">
      <alignment vertical="center" wrapText="1"/>
      <protection locked="0"/>
    </xf>
    <xf numFmtId="168" fontId="22" fillId="10" borderId="79" xfId="0" applyNumberFormat="1" applyFont="1" applyFill="1" applyBorder="1" applyAlignment="1" applyProtection="1">
      <alignment vertical="center" wrapText="1"/>
      <protection locked="0"/>
    </xf>
    <xf numFmtId="168" fontId="22" fillId="10" borderId="29" xfId="5" applyNumberFormat="1" applyFont="1" applyFill="1" applyBorder="1" applyAlignment="1" applyProtection="1">
      <alignment horizontal="center" vertical="center" wrapText="1"/>
      <protection locked="0"/>
    </xf>
    <xf numFmtId="168" fontId="22" fillId="10" borderId="40" xfId="5" applyNumberFormat="1" applyFont="1" applyFill="1" applyBorder="1" applyAlignment="1" applyProtection="1">
      <alignment horizontal="center" vertical="center" wrapText="1"/>
      <protection locked="0"/>
    </xf>
    <xf numFmtId="0" fontId="4" fillId="10" borderId="49" xfId="0" applyFont="1" applyFill="1" applyBorder="1" applyAlignment="1" applyProtection="1">
      <alignment horizontal="left" vertical="center" wrapText="1"/>
    </xf>
    <xf numFmtId="0" fontId="4" fillId="10" borderId="43" xfId="0" applyFont="1" applyFill="1" applyBorder="1" applyAlignment="1" applyProtection="1">
      <alignment horizontal="left" vertical="center" wrapText="1"/>
    </xf>
    <xf numFmtId="0" fontId="4" fillId="10" borderId="44" xfId="0" applyFont="1" applyFill="1" applyBorder="1" applyAlignment="1" applyProtection="1">
      <alignment horizontal="left" vertical="center" wrapText="1"/>
    </xf>
    <xf numFmtId="0" fontId="20" fillId="5" borderId="4" xfId="0" applyFont="1" applyFill="1" applyBorder="1" applyAlignment="1" applyProtection="1">
      <alignment horizontal="center" vertical="center" wrapText="1"/>
      <protection locked="0"/>
    </xf>
    <xf numFmtId="0" fontId="14" fillId="5" borderId="4" xfId="2" applyNumberFormat="1" applyFont="1" applyFill="1" applyBorder="1" applyAlignment="1" applyProtection="1">
      <alignment horizontal="center" vertical="center" wrapText="1"/>
      <protection locked="0"/>
    </xf>
    <xf numFmtId="167" fontId="14" fillId="5" borderId="4" xfId="2" applyNumberFormat="1" applyFont="1" applyFill="1" applyBorder="1" applyAlignment="1" applyProtection="1">
      <alignment horizontal="justify" vertical="center" wrapText="1"/>
      <protection locked="0"/>
    </xf>
    <xf numFmtId="166" fontId="14" fillId="5" borderId="4" xfId="5" applyNumberFormat="1" applyFont="1" applyFill="1" applyBorder="1" applyAlignment="1" applyProtection="1">
      <alignment horizontal="justify" vertical="center" wrapText="1"/>
      <protection locked="0"/>
    </xf>
    <xf numFmtId="0" fontId="4" fillId="5" borderId="4" xfId="0" applyFont="1" applyFill="1" applyBorder="1" applyAlignment="1" applyProtection="1">
      <alignment horizontal="left" vertical="center" wrapText="1" indent="1"/>
    </xf>
    <xf numFmtId="0" fontId="4" fillId="5" borderId="4" xfId="0" applyFont="1" applyFill="1" applyBorder="1" applyAlignment="1" applyProtection="1">
      <alignment horizontal="left" vertical="center" indent="1"/>
    </xf>
    <xf numFmtId="0" fontId="53" fillId="5" borderId="4" xfId="0" applyFont="1" applyFill="1" applyBorder="1" applyAlignment="1" applyProtection="1">
      <alignment horizontal="left" vertical="center" wrapText="1" indent="1"/>
    </xf>
    <xf numFmtId="168" fontId="54" fillId="5" borderId="7" xfId="0" applyNumberFormat="1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 applyProtection="1">
      <alignment horizontal="left" vertical="center" wrapText="1"/>
    </xf>
    <xf numFmtId="0" fontId="14" fillId="0" borderId="0" xfId="0" applyFont="1" applyBorder="1" applyAlignment="1" applyProtection="1">
      <alignment horizontal="left" vertical="center" wrapText="1"/>
    </xf>
    <xf numFmtId="0" fontId="25" fillId="5" borderId="13" xfId="0" applyFont="1" applyFill="1" applyBorder="1" applyAlignment="1" applyProtection="1">
      <alignment horizontal="justify" vertical="top" wrapText="1"/>
      <protection locked="0"/>
    </xf>
    <xf numFmtId="0" fontId="14" fillId="5" borderId="5" xfId="0" applyFont="1" applyFill="1" applyBorder="1" applyAlignment="1" applyProtection="1">
      <alignment horizontal="justify" vertical="top" wrapText="1"/>
      <protection locked="0"/>
    </xf>
    <xf numFmtId="0" fontId="8" fillId="8" borderId="92" xfId="0" applyFont="1" applyFill="1" applyBorder="1" applyAlignment="1" applyProtection="1">
      <alignment horizontal="center" vertical="center" wrapText="1"/>
    </xf>
    <xf numFmtId="0" fontId="20" fillId="4" borderId="4" xfId="0" applyFont="1" applyFill="1" applyBorder="1" applyAlignment="1" applyProtection="1">
      <alignment horizontal="center" vertical="center" wrapText="1"/>
    </xf>
    <xf numFmtId="0" fontId="20" fillId="4" borderId="4" xfId="0" applyFont="1" applyFill="1" applyBorder="1" applyAlignment="1" applyProtection="1">
      <alignment horizontal="left" vertical="center" wrapText="1"/>
    </xf>
    <xf numFmtId="0" fontId="13" fillId="9" borderId="4" xfId="0" applyFont="1" applyFill="1" applyBorder="1" applyAlignment="1" applyProtection="1">
      <alignment horizontal="left" vertical="center" wrapText="1"/>
    </xf>
    <xf numFmtId="0" fontId="16" fillId="8" borderId="4" xfId="0" applyFont="1" applyFill="1" applyBorder="1" applyAlignment="1" applyProtection="1">
      <alignment horizontal="center" vertical="center" wrapText="1"/>
    </xf>
    <xf numFmtId="0" fontId="20" fillId="4" borderId="13" xfId="0" applyFont="1" applyFill="1" applyBorder="1" applyAlignment="1" applyProtection="1">
      <alignment horizontal="center" vertical="center" wrapText="1"/>
    </xf>
    <xf numFmtId="0" fontId="20" fillId="4" borderId="10" xfId="0" applyFont="1" applyFill="1" applyBorder="1" applyAlignment="1" applyProtection="1">
      <alignment horizontal="center" vertical="center" wrapText="1"/>
    </xf>
    <xf numFmtId="0" fontId="20" fillId="4" borderId="11" xfId="0" applyFont="1" applyFill="1" applyBorder="1" applyAlignment="1" applyProtection="1">
      <alignment horizontal="center" vertical="center" wrapText="1"/>
    </xf>
    <xf numFmtId="0" fontId="20" fillId="4" borderId="14" xfId="0" applyFont="1" applyFill="1" applyBorder="1" applyAlignment="1" applyProtection="1">
      <alignment horizontal="center" vertical="center" wrapText="1"/>
    </xf>
    <xf numFmtId="168" fontId="25" fillId="5" borderId="8" xfId="5" applyNumberFormat="1" applyFont="1" applyFill="1" applyBorder="1" applyAlignment="1" applyProtection="1">
      <alignment horizontal="left" vertical="center" wrapText="1"/>
      <protection locked="0"/>
    </xf>
    <xf numFmtId="168" fontId="25" fillId="5" borderId="7" xfId="5" applyNumberFormat="1" applyFont="1" applyFill="1" applyBorder="1" applyAlignment="1" applyProtection="1">
      <alignment horizontal="left" vertical="center" wrapText="1"/>
      <protection locked="0"/>
    </xf>
    <xf numFmtId="0" fontId="25" fillId="5" borderId="2" xfId="0" applyFont="1" applyFill="1" applyBorder="1" applyAlignment="1" applyProtection="1">
      <alignment horizontal="justify" vertical="center" wrapText="1"/>
    </xf>
    <xf numFmtId="0" fontId="25" fillId="5" borderId="0" xfId="0" applyFont="1" applyFill="1" applyBorder="1" applyAlignment="1" applyProtection="1">
      <alignment horizontal="justify" vertical="center" wrapText="1"/>
    </xf>
    <xf numFmtId="0" fontId="25" fillId="5" borderId="1" xfId="0" applyFont="1" applyFill="1" applyBorder="1" applyAlignment="1" applyProtection="1">
      <alignment horizontal="justify" vertical="center" wrapText="1"/>
    </xf>
    <xf numFmtId="0" fontId="25" fillId="5" borderId="11" xfId="0" applyFont="1" applyFill="1" applyBorder="1" applyAlignment="1" applyProtection="1">
      <alignment horizontal="justify" vertical="center" wrapText="1"/>
    </xf>
    <xf numFmtId="0" fontId="25" fillId="5" borderId="12" xfId="0" applyFont="1" applyFill="1" applyBorder="1" applyAlignment="1" applyProtection="1">
      <alignment horizontal="justify" vertical="center" wrapText="1"/>
    </xf>
    <xf numFmtId="0" fontId="25" fillId="5" borderId="14" xfId="0" applyFont="1" applyFill="1" applyBorder="1" applyAlignment="1" applyProtection="1">
      <alignment horizontal="justify" vertical="center" wrapText="1"/>
    </xf>
    <xf numFmtId="0" fontId="25" fillId="5" borderId="13" xfId="0" applyFont="1" applyFill="1" applyBorder="1" applyAlignment="1" applyProtection="1">
      <alignment horizontal="justify" vertical="center" wrapText="1"/>
    </xf>
    <xf numFmtId="0" fontId="25" fillId="5" borderId="5" xfId="0" applyFont="1" applyFill="1" applyBorder="1" applyAlignment="1" applyProtection="1">
      <alignment horizontal="justify" vertical="center" wrapText="1"/>
    </xf>
    <xf numFmtId="0" fontId="25" fillId="5" borderId="10" xfId="0" applyFont="1" applyFill="1" applyBorder="1" applyAlignment="1" applyProtection="1">
      <alignment horizontal="justify" vertical="center" wrapText="1"/>
    </xf>
    <xf numFmtId="0" fontId="16" fillId="8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justify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15" fillId="2" borderId="17" xfId="0" quotePrefix="1" applyFont="1" applyFill="1" applyBorder="1" applyAlignment="1" applyProtection="1">
      <alignment horizontal="center" vertical="center" wrapText="1"/>
    </xf>
    <xf numFmtId="0" fontId="15" fillId="2" borderId="18" xfId="0" quotePrefix="1" applyFont="1" applyFill="1" applyBorder="1" applyAlignment="1" applyProtection="1">
      <alignment horizontal="center" vertical="center" wrapText="1"/>
    </xf>
    <xf numFmtId="0" fontId="0" fillId="5" borderId="4" xfId="0" applyFont="1" applyFill="1" applyBorder="1" applyAlignment="1" applyProtection="1">
      <alignment horizontal="justify" vertical="center" wrapText="1"/>
    </xf>
    <xf numFmtId="0" fontId="16" fillId="8" borderId="93" xfId="0" applyFont="1" applyFill="1" applyBorder="1" applyAlignment="1" applyProtection="1">
      <alignment horizontal="center" vertical="center" wrapText="1"/>
    </xf>
    <xf numFmtId="0" fontId="16" fillId="8" borderId="94" xfId="0" applyFont="1" applyFill="1" applyBorder="1" applyAlignment="1" applyProtection="1">
      <alignment horizontal="center" vertical="center" wrapText="1"/>
    </xf>
    <xf numFmtId="0" fontId="0" fillId="5" borderId="10" xfId="0" applyFont="1" applyFill="1" applyBorder="1" applyAlignment="1" applyProtection="1">
      <alignment horizontal="justify" vertical="center" wrapText="1"/>
    </xf>
    <xf numFmtId="0" fontId="0" fillId="5" borderId="1" xfId="0" applyFont="1" applyFill="1" applyBorder="1" applyAlignment="1" applyProtection="1">
      <alignment horizontal="justify" vertical="center" wrapText="1"/>
    </xf>
    <xf numFmtId="0" fontId="5" fillId="8" borderId="0" xfId="0" quotePrefix="1" applyFont="1" applyFill="1" applyBorder="1" applyAlignment="1" applyProtection="1">
      <alignment horizontal="center" vertical="center" wrapText="1"/>
    </xf>
    <xf numFmtId="0" fontId="8" fillId="8" borderId="5" xfId="0" applyFont="1" applyFill="1" applyBorder="1" applyAlignment="1">
      <alignment horizontal="left" vertical="center" wrapText="1"/>
    </xf>
    <xf numFmtId="0" fontId="8" fillId="8" borderId="10" xfId="0" applyFont="1" applyFill="1" applyBorder="1" applyAlignment="1">
      <alignment horizontal="left" vertical="center" wrapText="1"/>
    </xf>
    <xf numFmtId="168" fontId="31" fillId="0" borderId="96" xfId="0" applyNumberFormat="1" applyFont="1" applyFill="1" applyBorder="1" applyAlignment="1">
      <alignment horizontal="center" vertical="center" wrapText="1"/>
    </xf>
    <xf numFmtId="168" fontId="31" fillId="0" borderId="65" xfId="0" applyNumberFormat="1" applyFont="1" applyFill="1" applyBorder="1" applyAlignment="1">
      <alignment horizontal="center" vertical="center" wrapText="1"/>
    </xf>
    <xf numFmtId="168" fontId="31" fillId="0" borderId="97" xfId="0" applyNumberFormat="1" applyFont="1" applyFill="1" applyBorder="1" applyAlignment="1">
      <alignment horizontal="center" vertical="center" wrapText="1"/>
    </xf>
    <xf numFmtId="168" fontId="31" fillId="0" borderId="22" xfId="0" applyNumberFormat="1" applyFont="1" applyFill="1" applyBorder="1" applyAlignment="1">
      <alignment horizontal="center" vertical="center" wrapText="1"/>
    </xf>
    <xf numFmtId="168" fontId="31" fillId="0" borderId="98" xfId="0" applyNumberFormat="1" applyFont="1" applyFill="1" applyBorder="1" applyAlignment="1">
      <alignment horizontal="center" vertical="center" wrapText="1"/>
    </xf>
    <xf numFmtId="0" fontId="35" fillId="8" borderId="99" xfId="0" applyFont="1" applyFill="1" applyBorder="1" applyAlignment="1">
      <alignment horizontal="center" vertical="center"/>
    </xf>
    <xf numFmtId="0" fontId="35" fillId="8" borderId="65" xfId="0" applyFont="1" applyFill="1" applyBorder="1" applyAlignment="1">
      <alignment horizontal="center" vertical="center"/>
    </xf>
    <xf numFmtId="0" fontId="30" fillId="8" borderId="73" xfId="0" applyFont="1" applyFill="1" applyBorder="1" applyAlignment="1">
      <alignment horizontal="center" vertical="center"/>
    </xf>
    <xf numFmtId="0" fontId="30" fillId="8" borderId="2" xfId="0" applyFont="1" applyFill="1" applyBorder="1" applyAlignment="1">
      <alignment horizontal="center" vertical="center"/>
    </xf>
    <xf numFmtId="0" fontId="32" fillId="4" borderId="19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32" fillId="4" borderId="21" xfId="0" applyFont="1" applyFill="1" applyBorder="1" applyAlignment="1">
      <alignment horizontal="center" vertical="center" wrapText="1"/>
    </xf>
    <xf numFmtId="0" fontId="35" fillId="8" borderId="95" xfId="0" applyFont="1" applyFill="1" applyBorder="1" applyAlignment="1">
      <alignment horizontal="center" vertical="center" wrapText="1"/>
    </xf>
    <xf numFmtId="0" fontId="35" fillId="8" borderId="63" xfId="0" applyFont="1" applyFill="1" applyBorder="1" applyAlignment="1">
      <alignment horizontal="center" vertical="center" wrapText="1"/>
    </xf>
    <xf numFmtId="0" fontId="36" fillId="10" borderId="4" xfId="0" applyFont="1" applyFill="1" applyBorder="1" applyAlignment="1">
      <alignment horizontal="justify" vertical="center" wrapText="1"/>
    </xf>
    <xf numFmtId="0" fontId="35" fillId="2" borderId="2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168" fontId="37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5" fillId="8" borderId="20" xfId="0" applyFont="1" applyFill="1" applyBorder="1" applyAlignment="1" applyProtection="1">
      <alignment horizontal="center" vertical="center" wrapText="1"/>
    </xf>
    <xf numFmtId="0" fontId="35" fillId="8" borderId="131" xfId="0" applyFont="1" applyFill="1" applyBorder="1" applyAlignment="1" applyProtection="1">
      <alignment horizontal="center" vertical="center" wrapText="1"/>
    </xf>
    <xf numFmtId="0" fontId="35" fillId="8" borderId="4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/>
    </xf>
    <xf numFmtId="0" fontId="35" fillId="8" borderId="21" xfId="0" applyFont="1" applyFill="1" applyBorder="1" applyAlignment="1" applyProtection="1">
      <alignment horizontal="center" vertical="center" wrapText="1"/>
    </xf>
    <xf numFmtId="0" fontId="35" fillId="8" borderId="19" xfId="0" applyFont="1" applyFill="1" applyBorder="1" applyAlignment="1" applyProtection="1">
      <alignment horizontal="center" vertical="center" wrapText="1"/>
    </xf>
    <xf numFmtId="0" fontId="35" fillId="8" borderId="130" xfId="0" applyFont="1" applyFill="1" applyBorder="1" applyAlignment="1" applyProtection="1">
      <alignment horizontal="center" vertical="center" wrapText="1"/>
    </xf>
    <xf numFmtId="0" fontId="35" fillId="8" borderId="18" xfId="0" applyFont="1" applyFill="1" applyBorder="1" applyAlignment="1" applyProtection="1">
      <alignment horizontal="center" vertical="center" wrapText="1"/>
    </xf>
    <xf numFmtId="0" fontId="35" fillId="8" borderId="18" xfId="0" applyFont="1" applyFill="1" applyBorder="1" applyAlignment="1" applyProtection="1">
      <alignment horizontal="left" vertical="center" wrapText="1"/>
    </xf>
    <xf numFmtId="0" fontId="35" fillId="8" borderId="4" xfId="0" applyFont="1" applyFill="1" applyBorder="1" applyAlignment="1" applyProtection="1">
      <alignment horizontal="left" vertical="center" wrapText="1"/>
    </xf>
    <xf numFmtId="0" fontId="35" fillId="8" borderId="136" xfId="0" applyFont="1" applyFill="1" applyBorder="1" applyAlignment="1" applyProtection="1">
      <alignment horizontal="center" vertical="center" wrapText="1"/>
    </xf>
    <xf numFmtId="0" fontId="35" fillId="8" borderId="138" xfId="0" applyFont="1" applyFill="1" applyBorder="1" applyAlignment="1" applyProtection="1">
      <alignment horizontal="center" vertical="center" textRotation="90"/>
    </xf>
    <xf numFmtId="0" fontId="35" fillId="8" borderId="128" xfId="0" applyFont="1" applyFill="1" applyBorder="1" applyAlignment="1" applyProtection="1">
      <alignment horizontal="center" vertical="center" textRotation="90"/>
    </xf>
    <xf numFmtId="0" fontId="35" fillId="8" borderId="130" xfId="0" applyFont="1" applyFill="1" applyBorder="1" applyAlignment="1" applyProtection="1">
      <alignment horizontal="center" vertical="center" textRotation="90"/>
    </xf>
    <xf numFmtId="0" fontId="49" fillId="8" borderId="114" xfId="0" applyFont="1" applyFill="1" applyBorder="1" applyAlignment="1">
      <alignment horizontal="center" vertical="center"/>
    </xf>
    <xf numFmtId="0" fontId="49" fillId="8" borderId="0" xfId="0" applyFont="1" applyFill="1" applyBorder="1" applyAlignment="1">
      <alignment horizontal="center" vertical="center"/>
    </xf>
    <xf numFmtId="0" fontId="49" fillId="8" borderId="124" xfId="0" applyFont="1" applyFill="1" applyBorder="1" applyAlignment="1">
      <alignment horizontal="center" vertical="center"/>
    </xf>
    <xf numFmtId="0" fontId="32" fillId="0" borderId="125" xfId="0" applyFont="1" applyFill="1" applyBorder="1" applyAlignment="1">
      <alignment horizontal="center" vertical="center" wrapText="1"/>
    </xf>
    <xf numFmtId="0" fontId="32" fillId="0" borderId="126" xfId="0" applyFont="1" applyFill="1" applyBorder="1" applyAlignment="1">
      <alignment horizontal="center" vertical="center" wrapText="1"/>
    </xf>
    <xf numFmtId="0" fontId="37" fillId="0" borderId="108" xfId="0" applyFont="1" applyFill="1" applyBorder="1" applyAlignment="1" applyProtection="1">
      <alignment horizontal="center" vertical="center" wrapText="1"/>
    </xf>
    <xf numFmtId="0" fontId="37" fillId="0" borderId="3" xfId="0" applyFont="1" applyFill="1" applyBorder="1" applyAlignment="1" applyProtection="1">
      <alignment horizontal="center" vertical="center" wrapText="1"/>
    </xf>
    <xf numFmtId="0" fontId="37" fillId="0" borderId="127" xfId="0" applyFont="1" applyFill="1" applyBorder="1" applyAlignment="1" applyProtection="1">
      <alignment horizontal="center" vertical="center" wrapText="1"/>
    </xf>
    <xf numFmtId="0" fontId="35" fillId="8" borderId="131" xfId="0" applyFont="1" applyFill="1" applyBorder="1" applyAlignment="1" applyProtection="1">
      <alignment horizontal="left" vertical="center" wrapText="1"/>
    </xf>
    <xf numFmtId="0" fontId="31" fillId="0" borderId="10" xfId="0" applyFont="1" applyBorder="1" applyAlignment="1" applyProtection="1">
      <alignment vertical="center" wrapText="1"/>
    </xf>
    <xf numFmtId="0" fontId="31" fillId="0" borderId="17" xfId="0" applyFont="1" applyBorder="1" applyAlignment="1" applyProtection="1">
      <alignment vertical="center" wrapText="1"/>
    </xf>
    <xf numFmtId="0" fontId="31" fillId="0" borderId="13" xfId="0" applyFont="1" applyBorder="1" applyAlignment="1" applyProtection="1">
      <alignment vertical="center" wrapText="1"/>
    </xf>
    <xf numFmtId="0" fontId="37" fillId="5" borderId="4" xfId="0" applyFont="1" applyFill="1" applyBorder="1" applyAlignment="1" applyProtection="1">
      <alignment horizontal="center" vertical="center" textRotation="255"/>
    </xf>
    <xf numFmtId="0" fontId="37" fillId="5" borderId="4" xfId="0" applyFont="1" applyFill="1" applyBorder="1" applyAlignment="1" applyProtection="1">
      <alignment vertical="center" wrapText="1"/>
    </xf>
    <xf numFmtId="0" fontId="8" fillId="8" borderId="0" xfId="0" applyFont="1" applyFill="1" applyBorder="1" applyAlignment="1" applyProtection="1">
      <alignment horizontal="center" vertical="center" wrapText="1"/>
    </xf>
    <xf numFmtId="0" fontId="37" fillId="5" borderId="4" xfId="0" applyFont="1" applyFill="1" applyBorder="1" applyAlignment="1" applyProtection="1">
      <alignment horizontal="center" vertical="center" wrapText="1"/>
    </xf>
    <xf numFmtId="0" fontId="4" fillId="0" borderId="83" xfId="0" applyFont="1" applyFill="1" applyBorder="1" applyAlignment="1" applyProtection="1">
      <alignment horizontal="center" vertical="center" wrapText="1"/>
    </xf>
    <xf numFmtId="0" fontId="4" fillId="0" borderId="101" xfId="0" applyFont="1" applyFill="1" applyBorder="1" applyAlignment="1" applyProtection="1">
      <alignment horizontal="center" vertical="center" wrapText="1"/>
    </xf>
    <xf numFmtId="0" fontId="16" fillId="8" borderId="113" xfId="0" applyFont="1" applyFill="1" applyBorder="1" applyAlignment="1" applyProtection="1">
      <alignment horizontal="center" vertical="center" wrapText="1"/>
    </xf>
    <xf numFmtId="0" fontId="16" fillId="8" borderId="112" xfId="0" applyFont="1" applyFill="1" applyBorder="1" applyAlignment="1" applyProtection="1">
      <alignment horizontal="center" vertical="center" wrapText="1"/>
    </xf>
    <xf numFmtId="0" fontId="16" fillId="8" borderId="100" xfId="0" applyFont="1" applyFill="1" applyBorder="1" applyAlignment="1" applyProtection="1">
      <alignment horizontal="center" vertical="center" wrapText="1"/>
      <protection locked="0"/>
    </xf>
    <xf numFmtId="0" fontId="16" fillId="8" borderId="78" xfId="0" applyFont="1" applyFill="1" applyBorder="1" applyAlignment="1" applyProtection="1">
      <alignment horizontal="center" vertical="center" wrapText="1"/>
      <protection locked="0"/>
    </xf>
    <xf numFmtId="0" fontId="16" fillId="8" borderId="111" xfId="0" applyFont="1" applyFill="1" applyBorder="1" applyAlignment="1" applyProtection="1">
      <alignment horizontal="center" vertical="center" wrapText="1"/>
    </xf>
    <xf numFmtId="0" fontId="16" fillId="8" borderId="119" xfId="0" applyFont="1" applyFill="1" applyBorder="1" applyAlignment="1" applyProtection="1">
      <alignment horizontal="center" vertical="center" wrapText="1"/>
    </xf>
    <xf numFmtId="0" fontId="16" fillId="8" borderId="120" xfId="0" applyFont="1" applyFill="1" applyBorder="1" applyAlignment="1" applyProtection="1">
      <alignment horizontal="center" vertical="center" wrapText="1"/>
    </xf>
    <xf numFmtId="0" fontId="16" fillId="8" borderId="76" xfId="0" applyFont="1" applyFill="1" applyBorder="1" applyAlignment="1" applyProtection="1">
      <alignment horizontal="left" vertical="center" wrapText="1"/>
    </xf>
    <xf numFmtId="0" fontId="16" fillId="8" borderId="87" xfId="0" applyFont="1" applyFill="1" applyBorder="1" applyAlignment="1" applyProtection="1">
      <alignment horizontal="left" vertical="center" wrapText="1"/>
    </xf>
    <xf numFmtId="0" fontId="16" fillId="8" borderId="102" xfId="0" applyFont="1" applyFill="1" applyBorder="1" applyAlignment="1" applyProtection="1">
      <alignment horizontal="left" vertical="center" wrapText="1"/>
    </xf>
    <xf numFmtId="0" fontId="8" fillId="8" borderId="114" xfId="0" applyFont="1" applyFill="1" applyBorder="1" applyAlignment="1" applyProtection="1">
      <alignment horizontal="center" vertical="center"/>
    </xf>
    <xf numFmtId="0" fontId="8" fillId="8" borderId="0" xfId="0" applyFont="1" applyFill="1" applyBorder="1" applyAlignment="1" applyProtection="1">
      <alignment horizontal="center" vertical="center"/>
    </xf>
    <xf numFmtId="0" fontId="16" fillId="8" borderId="122" xfId="0" applyFont="1" applyFill="1" applyBorder="1" applyAlignment="1" applyProtection="1">
      <alignment horizontal="center" vertical="center" textRotation="90"/>
    </xf>
    <xf numFmtId="0" fontId="16" fillId="8" borderId="123" xfId="0" applyFont="1" applyFill="1" applyBorder="1" applyAlignment="1" applyProtection="1">
      <alignment horizontal="center" vertical="center" textRotation="90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4" fillId="0" borderId="105" xfId="0" applyFont="1" applyFill="1" applyBorder="1" applyAlignment="1" applyProtection="1">
      <alignment horizontal="justify" vertical="center" wrapText="1"/>
    </xf>
    <xf numFmtId="0" fontId="4" fillId="0" borderId="106" xfId="0" applyFont="1" applyFill="1" applyBorder="1" applyAlignment="1" applyProtection="1">
      <alignment horizontal="justify" vertical="center" wrapText="1"/>
    </xf>
    <xf numFmtId="0" fontId="4" fillId="0" borderId="107" xfId="0" applyFont="1" applyFill="1" applyBorder="1" applyAlignment="1" applyProtection="1">
      <alignment horizontal="justify" vertical="center" wrapText="1"/>
    </xf>
    <xf numFmtId="0" fontId="16" fillId="8" borderId="118" xfId="0" applyFont="1" applyFill="1" applyBorder="1" applyAlignment="1" applyProtection="1">
      <alignment horizontal="center" vertical="center" wrapText="1"/>
    </xf>
    <xf numFmtId="0" fontId="16" fillId="8" borderId="100" xfId="0" applyFont="1" applyFill="1" applyBorder="1" applyAlignment="1" applyProtection="1">
      <alignment horizontal="center" vertical="center" wrapText="1"/>
    </xf>
    <xf numFmtId="0" fontId="16" fillId="8" borderId="110" xfId="0" applyFont="1" applyFill="1" applyBorder="1" applyAlignment="1" applyProtection="1">
      <alignment horizontal="center" vertical="center" wrapText="1"/>
    </xf>
    <xf numFmtId="0" fontId="16" fillId="8" borderId="83" xfId="0" applyFont="1" applyFill="1" applyBorder="1" applyAlignment="1" applyProtection="1">
      <alignment horizontal="left" vertical="center" wrapText="1"/>
    </xf>
    <xf numFmtId="168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83" xfId="0" applyFont="1" applyFill="1" applyBorder="1" applyAlignment="1" applyProtection="1">
      <alignment horizontal="center" vertical="center" wrapText="1"/>
    </xf>
    <xf numFmtId="0" fontId="10" fillId="0" borderId="101" xfId="0" applyFont="1" applyFill="1" applyBorder="1" applyAlignment="1" applyProtection="1">
      <alignment horizontal="center" vertical="center" wrapText="1"/>
    </xf>
    <xf numFmtId="0" fontId="9" fillId="8" borderId="81" xfId="0" applyFont="1" applyFill="1" applyBorder="1" applyAlignment="1" applyProtection="1">
      <alignment horizontal="center" vertical="center" wrapText="1"/>
    </xf>
    <xf numFmtId="0" fontId="9" fillId="8" borderId="74" xfId="0" applyFont="1" applyFill="1" applyBorder="1" applyAlignment="1" applyProtection="1">
      <alignment horizontal="center" vertical="center" wrapText="1"/>
    </xf>
    <xf numFmtId="0" fontId="9" fillId="8" borderId="110" xfId="0" applyFont="1" applyFill="1" applyBorder="1" applyAlignment="1" applyProtection="1">
      <alignment horizontal="center" vertical="center" wrapText="1"/>
    </xf>
    <xf numFmtId="0" fontId="9" fillId="8" borderId="111" xfId="0" applyFont="1" applyFill="1" applyBorder="1" applyAlignment="1" applyProtection="1">
      <alignment horizontal="center" vertical="center" wrapText="1"/>
    </xf>
    <xf numFmtId="0" fontId="9" fillId="8" borderId="83" xfId="0" applyFont="1" applyFill="1" applyBorder="1" applyAlignment="1" applyProtection="1">
      <alignment horizontal="left" vertical="center" wrapText="1"/>
    </xf>
    <xf numFmtId="0" fontId="9" fillId="8" borderId="76" xfId="0" applyFont="1" applyFill="1" applyBorder="1" applyAlignment="1" applyProtection="1">
      <alignment horizontal="left" vertical="center" wrapText="1"/>
    </xf>
    <xf numFmtId="0" fontId="9" fillId="7" borderId="8" xfId="0" applyFont="1" applyFill="1" applyBorder="1" applyAlignment="1">
      <alignment horizontal="left" vertical="center" wrapText="1"/>
    </xf>
    <xf numFmtId="0" fontId="9" fillId="7" borderId="7" xfId="0" applyFont="1" applyFill="1" applyBorder="1" applyAlignment="1">
      <alignment horizontal="left" vertical="center" wrapText="1"/>
    </xf>
    <xf numFmtId="0" fontId="8" fillId="8" borderId="7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9" fillId="8" borderId="15" xfId="0" applyFont="1" applyFill="1" applyBorder="1" applyAlignment="1" applyProtection="1">
      <alignment horizontal="center" vertical="center" wrapText="1"/>
    </xf>
    <xf numFmtId="0" fontId="9" fillId="8" borderId="23" xfId="0" applyFont="1" applyFill="1" applyBorder="1" applyAlignment="1" applyProtection="1">
      <alignment horizontal="center" vertical="center" wrapText="1"/>
    </xf>
    <xf numFmtId="0" fontId="9" fillId="8" borderId="24" xfId="0" applyFont="1" applyFill="1" applyBorder="1" applyAlignment="1" applyProtection="1">
      <alignment horizontal="center" vertical="center" wrapText="1"/>
    </xf>
    <xf numFmtId="0" fontId="9" fillId="8" borderId="104" xfId="0" applyFont="1" applyFill="1" applyBorder="1" applyAlignment="1" applyProtection="1">
      <alignment horizontal="center" vertical="center" wrapText="1"/>
    </xf>
    <xf numFmtId="0" fontId="9" fillId="8" borderId="108" xfId="0" applyFont="1" applyFill="1" applyBorder="1" applyAlignment="1" applyProtection="1">
      <alignment horizontal="center" vertical="center" wrapText="1"/>
    </xf>
    <xf numFmtId="0" fontId="9" fillId="8" borderId="109" xfId="0" applyFont="1" applyFill="1" applyBorder="1" applyAlignment="1" applyProtection="1">
      <alignment horizontal="center" vertical="center" wrapText="1"/>
    </xf>
    <xf numFmtId="0" fontId="9" fillId="8" borderId="85" xfId="0" applyFont="1" applyFill="1" applyBorder="1" applyAlignment="1" applyProtection="1">
      <alignment horizontal="center" vertical="center" wrapText="1"/>
    </xf>
    <xf numFmtId="0" fontId="9" fillId="8" borderId="86" xfId="0" applyFont="1" applyFill="1" applyBorder="1" applyAlignment="1" applyProtection="1">
      <alignment horizontal="center" vertical="center" wrapText="1"/>
    </xf>
    <xf numFmtId="0" fontId="9" fillId="8" borderId="103" xfId="0" applyFont="1" applyFill="1" applyBorder="1" applyAlignment="1" applyProtection="1">
      <alignment horizontal="center" vertical="center" wrapText="1"/>
    </xf>
    <xf numFmtId="0" fontId="9" fillId="8" borderId="87" xfId="0" applyFont="1" applyFill="1" applyBorder="1" applyAlignment="1" applyProtection="1">
      <alignment horizontal="left" vertical="center" wrapText="1"/>
    </xf>
    <xf numFmtId="0" fontId="9" fillId="8" borderId="102" xfId="0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2" fillId="11" borderId="4" xfId="0" applyFont="1" applyFill="1" applyBorder="1" applyAlignment="1">
      <alignment horizontal="center" vertical="center" wrapText="1"/>
    </xf>
    <xf numFmtId="0" fontId="12" fillId="1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9" fontId="12" fillId="0" borderId="4" xfId="3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13" borderId="4" xfId="0" applyFont="1" applyFill="1" applyBorder="1" applyAlignment="1">
      <alignment horizontal="center" vertical="center"/>
    </xf>
    <xf numFmtId="165" fontId="12" fillId="11" borderId="4" xfId="3" applyFont="1" applyFill="1" applyBorder="1" applyAlignment="1">
      <alignment horizontal="center" vertical="center" wrapText="1"/>
    </xf>
    <xf numFmtId="165" fontId="12" fillId="11" borderId="4" xfId="3" applyFont="1" applyFill="1" applyBorder="1" applyAlignment="1">
      <alignment horizontal="center" vertical="center"/>
    </xf>
    <xf numFmtId="165" fontId="7" fillId="0" borderId="0" xfId="3" applyFont="1" applyAlignment="1">
      <alignment vertical="center"/>
    </xf>
    <xf numFmtId="165" fontId="12" fillId="12" borderId="4" xfId="3" applyFont="1" applyFill="1" applyBorder="1" applyAlignment="1">
      <alignment horizontal="center" vertical="center" wrapText="1"/>
    </xf>
    <xf numFmtId="165" fontId="12" fillId="12" borderId="4" xfId="3" applyFont="1" applyFill="1" applyBorder="1" applyAlignment="1">
      <alignment horizontal="center" vertical="center"/>
    </xf>
    <xf numFmtId="165" fontId="12" fillId="13" borderId="4" xfId="3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vertical="center" wrapText="1"/>
    </xf>
    <xf numFmtId="169" fontId="7" fillId="0" borderId="4" xfId="3" applyNumberFormat="1" applyFont="1" applyBorder="1" applyAlignment="1">
      <alignment vertical="center"/>
    </xf>
    <xf numFmtId="165" fontId="7" fillId="0" borderId="4" xfId="3" applyFont="1" applyBorder="1" applyAlignment="1">
      <alignment vertical="center"/>
    </xf>
    <xf numFmtId="170" fontId="7" fillId="0" borderId="4" xfId="3" applyNumberFormat="1" applyFont="1" applyBorder="1" applyAlignment="1">
      <alignment vertical="center"/>
    </xf>
    <xf numFmtId="165" fontId="12" fillId="0" borderId="4" xfId="3" applyFont="1" applyBorder="1" applyAlignment="1">
      <alignment vertical="center"/>
    </xf>
    <xf numFmtId="169" fontId="12" fillId="11" borderId="4" xfId="3" applyNumberFormat="1" applyFont="1" applyFill="1" applyBorder="1" applyAlignment="1">
      <alignment vertical="center"/>
    </xf>
    <xf numFmtId="165" fontId="12" fillId="11" borderId="4" xfId="3" applyFont="1" applyFill="1" applyBorder="1" applyAlignment="1">
      <alignment vertical="center"/>
    </xf>
    <xf numFmtId="170" fontId="12" fillId="12" borderId="4" xfId="3" applyNumberFormat="1" applyFont="1" applyFill="1" applyBorder="1" applyAlignment="1">
      <alignment vertical="center"/>
    </xf>
    <xf numFmtId="165" fontId="12" fillId="12" borderId="4" xfId="3" applyFont="1" applyFill="1" applyBorder="1" applyAlignment="1">
      <alignment vertical="center"/>
    </xf>
    <xf numFmtId="165" fontId="12" fillId="13" borderId="4" xfId="3" applyFont="1" applyFill="1" applyBorder="1" applyAlignment="1">
      <alignment vertical="center"/>
    </xf>
    <xf numFmtId="169" fontId="7" fillId="0" borderId="0" xfId="3" applyNumberFormat="1" applyFont="1" applyAlignment="1">
      <alignment vertical="center"/>
    </xf>
    <xf numFmtId="170" fontId="7" fillId="0" borderId="0" xfId="3" applyNumberFormat="1" applyFont="1" applyAlignment="1">
      <alignment vertical="center"/>
    </xf>
    <xf numFmtId="0" fontId="7" fillId="0" borderId="4" xfId="0" applyFont="1" applyBorder="1" applyAlignment="1">
      <alignment vertical="center" wrapText="1"/>
    </xf>
    <xf numFmtId="165" fontId="12" fillId="0" borderId="0" xfId="3" applyFont="1" applyAlignment="1">
      <alignment vertical="center"/>
    </xf>
    <xf numFmtId="169" fontId="7" fillId="0" borderId="0" xfId="0" applyNumberFormat="1" applyFont="1" applyAlignment="1">
      <alignment vertical="center"/>
    </xf>
    <xf numFmtId="0" fontId="12" fillId="13" borderId="8" xfId="0" applyFont="1" applyFill="1" applyBorder="1" applyAlignment="1">
      <alignment horizontal="center" vertical="center"/>
    </xf>
    <xf numFmtId="0" fontId="12" fillId="13" borderId="7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58" fillId="0" borderId="102" xfId="0" applyFont="1" applyFill="1" applyBorder="1" applyAlignment="1">
      <alignment horizontal="justify" vertical="center" wrapText="1"/>
    </xf>
    <xf numFmtId="0" fontId="58" fillId="0" borderId="105" xfId="0" applyFont="1" applyFill="1" applyBorder="1" applyAlignment="1">
      <alignment horizontal="justify" vertical="center" wrapText="1"/>
    </xf>
  </cellXfs>
  <cellStyles count="9">
    <cellStyle name="Estilo 1" xfId="1"/>
    <cellStyle name="Millares" xfId="2" builtinId="3"/>
    <cellStyle name="Millares [0]" xfId="3" builtinId="6"/>
    <cellStyle name="Millares 2" xfId="4"/>
    <cellStyle name="Moneda" xfId="5" builtinId="4"/>
    <cellStyle name="Moneda [0]" xfId="6" builtinId="7"/>
    <cellStyle name="Moneda 2" xfId="7"/>
    <cellStyle name="Normal" xfId="0" builtinId="0"/>
    <cellStyle name="Porcentaje" xfId="8" builtinId="5"/>
  </cellStyles>
  <dxfs count="112">
    <dxf>
      <font>
        <color rgb="FF9C0006"/>
      </font>
      <fill>
        <patternFill>
          <bgColor rgb="FFFFC7CE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 patternType="solid">
          <fgColor indexed="64"/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color rgb="FFFFFF00"/>
      </font>
      <fill>
        <patternFill>
          <fgColor rgb="FFFF0000"/>
          <bgColor rgb="FFFF0000"/>
        </patternFill>
      </fill>
    </dxf>
    <dxf>
      <fill>
        <patternFill>
          <bgColor rgb="FF92D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 patternType="solid">
          <fgColor indexed="64"/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  <name val="Cambria"/>
        <scheme val="none"/>
      </font>
      <fill>
        <patternFill patternType="solid">
          <fgColor indexed="64"/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color rgb="FFFFFF00"/>
      </font>
      <fill>
        <patternFill>
          <fgColor rgb="FFFF0000"/>
          <bgColor rgb="FFFF0000"/>
        </patternFill>
      </fill>
    </dxf>
    <dxf>
      <fill>
        <patternFill>
          <bgColor rgb="FF92D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2D2D"/>
        </patternFill>
      </fill>
    </dxf>
    <dxf>
      <font>
        <b/>
        <i val="0"/>
        <color auto="1"/>
      </font>
      <fill>
        <patternFill>
          <bgColor rgb="FFFF2D2D"/>
        </patternFill>
      </fill>
    </dxf>
    <dxf>
      <font>
        <b/>
        <i val="0"/>
        <color auto="1"/>
      </font>
      <fill>
        <patternFill>
          <bgColor rgb="FFFF2D2D"/>
        </patternFill>
      </fill>
    </dxf>
    <dxf>
      <font>
        <b/>
        <i val="0"/>
        <color auto="1"/>
      </font>
      <fill>
        <patternFill>
          <bgColor rgb="FFFF2D2D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color rgb="FFFFFF00"/>
      </font>
      <fill>
        <patternFill>
          <fgColor rgb="FFFF0000"/>
          <bgColor rgb="FFFF0000"/>
        </patternFill>
      </fill>
    </dxf>
    <dxf>
      <fill>
        <patternFill>
          <bgColor rgb="FF92D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auto="1"/>
        <name val="Cambria"/>
        <scheme val="none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3" tint="-0.24994659260841701"/>
        </patternFill>
      </fill>
    </dxf>
    <dxf>
      <font>
        <color theme="3" tint="-0.24994659260841701"/>
      </font>
      <fill>
        <patternFill>
          <bgColor theme="3" tint="-0.24994659260841701"/>
        </patternFill>
      </fill>
    </dxf>
    <dxf>
      <font>
        <color theme="4" tint="-0.499984740745262"/>
      </font>
      <fill>
        <patternFill>
          <bgColor theme="3" tint="-0.24994659260841701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color theme="4" tint="0.59996337778862885"/>
      </font>
      <fill>
        <patternFill>
          <bgColor theme="4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lor theme="0"/>
      </font>
    </dxf>
    <dxf>
      <fill>
        <patternFill>
          <bgColor rgb="FF92D05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theme="4" tint="0.59996337778862885"/>
        </patternFill>
      </fill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</border>
    </dxf>
    <dxf>
      <font>
        <color auto="1"/>
      </font>
      <fill>
        <patternFill>
          <bgColor theme="4" tint="0.5999633777886288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theme="0"/>
        </patternFill>
      </fill>
      <border>
        <left style="thin">
          <color theme="3" tint="-0.24994659260841701"/>
        </left>
        <right style="thin">
          <color theme="3" tint="-0.24994659260841701"/>
        </right>
        <top style="thin">
          <color theme="3" tint="-0.24994659260841701"/>
        </top>
        <bottom style="thin">
          <color theme="3" tint="-0.24994659260841701"/>
        </bottom>
      </border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2D2D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5187737</xdr:colOff>
      <xdr:row>6</xdr:row>
      <xdr:rowOff>91017</xdr:rowOff>
    </xdr:from>
    <xdr:to>
      <xdr:col>1</xdr:col>
      <xdr:colOff>5871374</xdr:colOff>
      <xdr:row>6</xdr:row>
      <xdr:rowOff>253443</xdr:rowOff>
    </xdr:to>
    <xdr:sp macro="" textlink="">
      <xdr:nvSpPr>
        <xdr:cNvPr id="2" name="Rectángulo 1">
          <a:extLst/>
        </xdr:cNvPr>
        <xdr:cNvSpPr/>
      </xdr:nvSpPr>
      <xdr:spPr>
        <a:xfrm>
          <a:off x="5382470" y="2258484"/>
          <a:ext cx="683637" cy="16242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L"/>
        </a:p>
      </xdr:txBody>
    </xdr:sp>
    <xdr:clientData/>
  </xdr:twoCellAnchor>
  <xdr:twoCellAnchor>
    <xdr:from>
      <xdr:col>1</xdr:col>
      <xdr:colOff>5130800</xdr:colOff>
      <xdr:row>6</xdr:row>
      <xdr:rowOff>42333</xdr:rowOff>
    </xdr:from>
    <xdr:to>
      <xdr:col>1</xdr:col>
      <xdr:colOff>5879982</xdr:colOff>
      <xdr:row>7</xdr:row>
      <xdr:rowOff>76200</xdr:rowOff>
    </xdr:to>
    <xdr:sp macro="" textlink="">
      <xdr:nvSpPr>
        <xdr:cNvPr id="3" name="CuadroTexto 2">
          <a:extLst/>
        </xdr:cNvPr>
        <xdr:cNvSpPr txBox="1"/>
      </xdr:nvSpPr>
      <xdr:spPr>
        <a:xfrm>
          <a:off x="5325533" y="2209800"/>
          <a:ext cx="749182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/>
            <a:t>       $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42386</xdr:colOff>
      <xdr:row>8</xdr:row>
      <xdr:rowOff>85726</xdr:rowOff>
    </xdr:from>
    <xdr:to>
      <xdr:col>9</xdr:col>
      <xdr:colOff>762954</xdr:colOff>
      <xdr:row>10</xdr:row>
      <xdr:rowOff>38100</xdr:rowOff>
    </xdr:to>
    <xdr:sp macro="" textlink="">
      <xdr:nvSpPr>
        <xdr:cNvPr id="2" name="1 Flecha izquierda">
          <a:extLst/>
        </xdr:cNvPr>
        <xdr:cNvSpPr/>
      </xdr:nvSpPr>
      <xdr:spPr>
        <a:xfrm>
          <a:off x="12977336" y="542926"/>
          <a:ext cx="720568" cy="1019174"/>
        </a:xfrm>
        <a:prstGeom prst="leftArrow">
          <a:avLst/>
        </a:prstGeom>
        <a:solidFill>
          <a:schemeClr val="tx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L"/>
        </a:p>
      </xdr:txBody>
    </xdr:sp>
    <xdr:clientData/>
  </xdr:twoCellAnchor>
  <xdr:twoCellAnchor>
    <xdr:from>
      <xdr:col>9</xdr:col>
      <xdr:colOff>42862</xdr:colOff>
      <xdr:row>17</xdr:row>
      <xdr:rowOff>0</xdr:rowOff>
    </xdr:from>
    <xdr:to>
      <xdr:col>9</xdr:col>
      <xdr:colOff>754447</xdr:colOff>
      <xdr:row>19</xdr:row>
      <xdr:rowOff>0</xdr:rowOff>
    </xdr:to>
    <xdr:sp macro="" textlink="">
      <xdr:nvSpPr>
        <xdr:cNvPr id="5" name="1 Flecha izquierda">
          <a:extLst/>
        </xdr:cNvPr>
        <xdr:cNvSpPr/>
      </xdr:nvSpPr>
      <xdr:spPr>
        <a:xfrm>
          <a:off x="11863387" y="2744628"/>
          <a:ext cx="708010" cy="712947"/>
        </a:xfrm>
        <a:prstGeom prst="leftArrow">
          <a:avLst/>
        </a:prstGeom>
        <a:solidFill>
          <a:schemeClr val="tx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L"/>
        </a:p>
      </xdr:txBody>
    </xdr:sp>
    <xdr:clientData/>
  </xdr:twoCellAnchor>
  <xdr:twoCellAnchor>
    <xdr:from>
      <xdr:col>9</xdr:col>
      <xdr:colOff>80487</xdr:colOff>
      <xdr:row>23</xdr:row>
      <xdr:rowOff>0</xdr:rowOff>
    </xdr:from>
    <xdr:to>
      <xdr:col>9</xdr:col>
      <xdr:colOff>824734</xdr:colOff>
      <xdr:row>24</xdr:row>
      <xdr:rowOff>57150</xdr:rowOff>
    </xdr:to>
    <xdr:sp macro="" textlink="">
      <xdr:nvSpPr>
        <xdr:cNvPr id="6" name="1 Flecha izquierda">
          <a:extLst/>
        </xdr:cNvPr>
        <xdr:cNvSpPr/>
      </xdr:nvSpPr>
      <xdr:spPr>
        <a:xfrm>
          <a:off x="13015437" y="4943475"/>
          <a:ext cx="744247" cy="876300"/>
        </a:xfrm>
        <a:prstGeom prst="leftArrow">
          <a:avLst/>
        </a:prstGeom>
        <a:solidFill>
          <a:schemeClr val="tx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L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00000"/>
  </sheetPr>
  <dimension ref="B1:H15"/>
  <sheetViews>
    <sheetView showGridLines="0" showRowColHeaders="0" tabSelected="1" zoomScale="90" zoomScaleNormal="90" workbookViewId="0">
      <selection activeCell="B1" sqref="B1"/>
    </sheetView>
  </sheetViews>
  <sheetFormatPr baseColWidth="10" defaultColWidth="11.44140625" defaultRowHeight="14.4" x14ac:dyDescent="0.3"/>
  <cols>
    <col min="1" max="1" width="2.88671875" style="138" customWidth="1"/>
    <col min="2" max="2" width="224.5546875" style="138" customWidth="1"/>
    <col min="3" max="3" width="5.6640625" style="138" customWidth="1"/>
    <col min="4" max="5" width="11.44140625" style="138"/>
    <col min="6" max="6" width="15" style="138" customWidth="1"/>
    <col min="7" max="12" width="11.44140625" style="138"/>
    <col min="13" max="13" width="7.6640625" style="138" customWidth="1"/>
    <col min="14" max="16384" width="11.44140625" style="138"/>
  </cols>
  <sheetData>
    <row r="1" spans="2:8" s="338" customFormat="1" ht="21" customHeight="1" x14ac:dyDescent="0.35">
      <c r="B1" s="337" t="s">
        <v>15</v>
      </c>
    </row>
    <row r="2" spans="2:8" ht="9.6" customHeight="1" x14ac:dyDescent="0.3"/>
    <row r="3" spans="2:8" ht="65.400000000000006" customHeight="1" x14ac:dyDescent="0.3">
      <c r="B3" s="278" t="s">
        <v>139</v>
      </c>
      <c r="C3" s="279"/>
      <c r="D3" s="279"/>
      <c r="E3" s="279"/>
      <c r="F3" s="279"/>
      <c r="G3" s="279"/>
      <c r="H3" s="279"/>
    </row>
    <row r="4" spans="2:8" ht="22.5" customHeight="1" x14ac:dyDescent="0.3">
      <c r="B4" s="282" t="s">
        <v>71</v>
      </c>
    </row>
    <row r="5" spans="2:8" ht="87" customHeight="1" x14ac:dyDescent="0.3">
      <c r="B5" s="281" t="s">
        <v>140</v>
      </c>
    </row>
    <row r="6" spans="2:8" ht="22.5" customHeight="1" x14ac:dyDescent="0.3">
      <c r="B6" s="282" t="s">
        <v>16</v>
      </c>
    </row>
    <row r="7" spans="2:8" ht="28.05" customHeight="1" x14ac:dyDescent="0.3">
      <c r="B7" s="280" t="s">
        <v>121</v>
      </c>
    </row>
    <row r="8" spans="2:8" ht="28.05" customHeight="1" x14ac:dyDescent="0.3">
      <c r="B8" s="281" t="s">
        <v>116</v>
      </c>
    </row>
    <row r="9" spans="2:8" ht="46.2" customHeight="1" x14ac:dyDescent="0.3">
      <c r="B9" s="280" t="s">
        <v>137</v>
      </c>
    </row>
    <row r="10" spans="2:8" ht="34.799999999999997" customHeight="1" x14ac:dyDescent="0.3">
      <c r="B10" s="281" t="s">
        <v>122</v>
      </c>
    </row>
    <row r="11" spans="2:8" ht="28.05" customHeight="1" x14ac:dyDescent="0.3">
      <c r="B11" s="280" t="s">
        <v>123</v>
      </c>
    </row>
    <row r="12" spans="2:8" ht="28.05" customHeight="1" x14ac:dyDescent="0.3">
      <c r="B12" s="281" t="s">
        <v>124</v>
      </c>
    </row>
    <row r="13" spans="2:8" ht="28.05" customHeight="1" x14ac:dyDescent="0.3">
      <c r="B13" s="280" t="s">
        <v>119</v>
      </c>
    </row>
    <row r="14" spans="2:8" ht="28.05" customHeight="1" x14ac:dyDescent="0.3">
      <c r="B14" s="280" t="s">
        <v>120</v>
      </c>
    </row>
    <row r="15" spans="2:8" x14ac:dyDescent="0.3">
      <c r="B15" s="279"/>
    </row>
  </sheetData>
  <sheetProtection password="DD24" sheet="1" selectLockedCells="1" selectUnlockedCells="1"/>
  <printOptions horizontalCentered="1"/>
  <pageMargins left="0" right="0" top="0.78740157480314965" bottom="0.98425196850393704" header="0.31496062992125984" footer="0.59055118110236227"/>
  <pageSetup scale="75" orientation="landscape" r:id="rId1"/>
  <headerFooter alignWithMargins="0">
    <oddFooter>&amp;L&amp;A - &amp;F
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opLeftCell="C1" zoomScale="90" zoomScaleNormal="90" workbookViewId="0">
      <selection activeCell="L6" sqref="L6"/>
    </sheetView>
  </sheetViews>
  <sheetFormatPr baseColWidth="10" defaultRowHeight="14.4" x14ac:dyDescent="0.3"/>
  <cols>
    <col min="1" max="1" width="35.21875" style="495" customWidth="1"/>
    <col min="2" max="2" width="27.88671875" style="527" customWidth="1"/>
    <col min="3" max="3" width="14.6640625" style="3" customWidth="1"/>
    <col min="4" max="4" width="12.44140625" style="3" customWidth="1"/>
    <col min="5" max="5" width="4.6640625" style="3" customWidth="1"/>
    <col min="6" max="6" width="14.6640625" style="3" customWidth="1"/>
    <col min="7" max="7" width="12.44140625" style="3" customWidth="1"/>
    <col min="8" max="8" width="5.33203125" style="3" customWidth="1"/>
    <col min="9" max="9" width="14.6640625" style="3" customWidth="1"/>
    <col min="10" max="10" width="12.44140625" style="3" customWidth="1"/>
    <col min="11" max="12" width="11.5546875" style="3"/>
    <col min="13" max="13" width="4.6640625" customWidth="1"/>
    <col min="14" max="14" width="14.6640625" style="3" customWidth="1"/>
    <col min="15" max="15" width="12.44140625" style="3" customWidth="1"/>
    <col min="16" max="17" width="11.5546875" style="3"/>
    <col min="18" max="18" width="4.6640625" style="138" customWidth="1"/>
    <col min="19" max="16384" width="11.5546875" style="3"/>
  </cols>
  <sheetData>
    <row r="1" spans="1:21" ht="20.399999999999999" customHeight="1" x14ac:dyDescent="0.3">
      <c r="C1" s="496" t="s">
        <v>61</v>
      </c>
      <c r="D1" s="496"/>
      <c r="E1" s="495"/>
      <c r="F1" s="497" t="s">
        <v>65</v>
      </c>
      <c r="G1" s="497"/>
      <c r="I1" s="498" t="s">
        <v>66</v>
      </c>
      <c r="J1" s="498"/>
      <c r="N1" s="498" t="s">
        <v>66</v>
      </c>
      <c r="O1" s="498"/>
    </row>
    <row r="2" spans="1:21" ht="18" customHeight="1" x14ac:dyDescent="0.3">
      <c r="C2" s="499" t="s">
        <v>64</v>
      </c>
      <c r="D2" s="500"/>
      <c r="E2" s="501"/>
      <c r="F2" s="499" t="s">
        <v>64</v>
      </c>
      <c r="G2" s="500"/>
      <c r="I2" s="499" t="s">
        <v>64</v>
      </c>
      <c r="J2" s="500"/>
      <c r="K2" s="525" t="s">
        <v>70</v>
      </c>
      <c r="L2" s="526"/>
      <c r="N2" s="499" t="s">
        <v>64</v>
      </c>
      <c r="O2" s="500"/>
      <c r="P2" s="525" t="s">
        <v>70</v>
      </c>
      <c r="Q2" s="526"/>
      <c r="S2" s="502" t="s">
        <v>70</v>
      </c>
      <c r="T2" s="502"/>
      <c r="U2" s="502"/>
    </row>
    <row r="3" spans="1:21" ht="15.6" customHeight="1" x14ac:dyDescent="0.3">
      <c r="B3" s="529" t="s">
        <v>143</v>
      </c>
      <c r="C3" s="503" t="s">
        <v>62</v>
      </c>
      <c r="D3" s="504" t="s">
        <v>63</v>
      </c>
      <c r="E3" s="505"/>
      <c r="F3" s="503" t="s">
        <v>62</v>
      </c>
      <c r="G3" s="504" t="s">
        <v>63</v>
      </c>
      <c r="H3" s="505"/>
      <c r="I3" s="506" t="s">
        <v>62</v>
      </c>
      <c r="J3" s="507" t="s">
        <v>63</v>
      </c>
      <c r="K3" s="508" t="s">
        <v>67</v>
      </c>
      <c r="L3" s="509" t="s">
        <v>68</v>
      </c>
      <c r="N3" s="506" t="s">
        <v>62</v>
      </c>
      <c r="O3" s="507" t="s">
        <v>63</v>
      </c>
      <c r="P3" s="508" t="s">
        <v>67</v>
      </c>
      <c r="Q3" s="509" t="s">
        <v>68</v>
      </c>
      <c r="S3" s="508" t="s">
        <v>67</v>
      </c>
      <c r="T3" s="509" t="s">
        <v>68</v>
      </c>
      <c r="U3" s="509" t="s">
        <v>69</v>
      </c>
    </row>
    <row r="4" spans="1:21" ht="22.2" customHeight="1" x14ac:dyDescent="0.3">
      <c r="A4" s="510" t="s">
        <v>73</v>
      </c>
      <c r="B4" s="528"/>
      <c r="C4" s="511"/>
      <c r="D4" s="512">
        <f>+C4*$D$2</f>
        <v>0</v>
      </c>
      <c r="E4" s="505"/>
      <c r="F4" s="511"/>
      <c r="G4" s="512">
        <f t="shared" ref="G4:G10" si="0">+F4*$G$2</f>
        <v>0</v>
      </c>
      <c r="H4" s="505"/>
      <c r="I4" s="513"/>
      <c r="J4" s="512">
        <f t="shared" ref="J4:J10" si="1">+I4*$J$2</f>
        <v>0</v>
      </c>
      <c r="K4" s="512"/>
      <c r="L4" s="512"/>
      <c r="N4" s="513"/>
      <c r="O4" s="512">
        <f t="shared" ref="O4:O10" si="2">+N4*$J$2</f>
        <v>0</v>
      </c>
      <c r="P4" s="512"/>
      <c r="Q4" s="512"/>
      <c r="S4" s="512">
        <f>SUMIF($I$3:$Q$3,S$3,$I4:$Q4)</f>
        <v>0</v>
      </c>
      <c r="T4" s="512">
        <f>SUMIF($I$3:$Q$3,T$3,$I4:$Q4)</f>
        <v>0</v>
      </c>
      <c r="U4" s="514">
        <f>SUM(S4:T4)</f>
        <v>0</v>
      </c>
    </row>
    <row r="5" spans="1:21" ht="22.2" customHeight="1" x14ac:dyDescent="0.3">
      <c r="A5" s="510" t="s">
        <v>57</v>
      </c>
      <c r="B5" s="528"/>
      <c r="C5" s="511"/>
      <c r="D5" s="512">
        <f t="shared" ref="D5:D10" si="3">+C5*$D$2</f>
        <v>0</v>
      </c>
      <c r="E5" s="505"/>
      <c r="F5" s="511"/>
      <c r="G5" s="512">
        <f t="shared" si="0"/>
        <v>0</v>
      </c>
      <c r="H5" s="505"/>
      <c r="I5" s="513"/>
      <c r="J5" s="512">
        <f t="shared" si="1"/>
        <v>0</v>
      </c>
      <c r="K5" s="512"/>
      <c r="L5" s="512"/>
      <c r="N5" s="513"/>
      <c r="O5" s="512">
        <f t="shared" si="2"/>
        <v>0</v>
      </c>
      <c r="P5" s="512"/>
      <c r="Q5" s="512"/>
      <c r="S5" s="512">
        <f>SUMIF($I$3:$Q$3,S$3,$I5:$Q5)</f>
        <v>0</v>
      </c>
      <c r="T5" s="512">
        <f>SUMIF($I$3:$Q$3,T$3,$I5:$Q5)</f>
        <v>0</v>
      </c>
      <c r="U5" s="514">
        <f t="shared" ref="U5:U10" si="4">SUM(S5:T5)</f>
        <v>0</v>
      </c>
    </row>
    <row r="6" spans="1:21" ht="22.2" customHeight="1" x14ac:dyDescent="0.3">
      <c r="A6" s="510" t="s">
        <v>86</v>
      </c>
      <c r="B6" s="528"/>
      <c r="C6" s="511"/>
      <c r="D6" s="512">
        <f t="shared" si="3"/>
        <v>0</v>
      </c>
      <c r="E6" s="505"/>
      <c r="F6" s="511"/>
      <c r="G6" s="512">
        <f t="shared" si="0"/>
        <v>0</v>
      </c>
      <c r="H6" s="505"/>
      <c r="I6" s="513"/>
      <c r="J6" s="512">
        <f t="shared" si="1"/>
        <v>0</v>
      </c>
      <c r="K6" s="512"/>
      <c r="L6" s="512"/>
      <c r="N6" s="513"/>
      <c r="O6" s="512">
        <f t="shared" si="2"/>
        <v>0</v>
      </c>
      <c r="P6" s="512"/>
      <c r="Q6" s="512"/>
      <c r="S6" s="512">
        <f>SUMIF($I$3:$Q$3,S$3,$I6:$Q6)</f>
        <v>0</v>
      </c>
      <c r="T6" s="512">
        <f>SUMIF($I$3:$Q$3,T$3,$I6:$Q6)</f>
        <v>0</v>
      </c>
      <c r="U6" s="514">
        <f t="shared" si="4"/>
        <v>0</v>
      </c>
    </row>
    <row r="7" spans="1:21" ht="22.2" customHeight="1" x14ac:dyDescent="0.3">
      <c r="A7" s="510" t="s">
        <v>87</v>
      </c>
      <c r="B7" s="528"/>
      <c r="C7" s="511"/>
      <c r="D7" s="512">
        <f t="shared" si="3"/>
        <v>0</v>
      </c>
      <c r="E7" s="505"/>
      <c r="F7" s="511"/>
      <c r="G7" s="512">
        <f t="shared" si="0"/>
        <v>0</v>
      </c>
      <c r="H7" s="505"/>
      <c r="I7" s="513"/>
      <c r="J7" s="512">
        <f t="shared" si="1"/>
        <v>0</v>
      </c>
      <c r="K7" s="512"/>
      <c r="L7" s="512"/>
      <c r="N7" s="513"/>
      <c r="O7" s="512">
        <f t="shared" si="2"/>
        <v>0</v>
      </c>
      <c r="P7" s="512"/>
      <c r="Q7" s="512"/>
      <c r="S7" s="512">
        <f>SUMIF($I$3:$Q$3,S$3,$I7:$Q7)</f>
        <v>0</v>
      </c>
      <c r="T7" s="512">
        <f>SUMIF($I$3:$Q$3,T$3,$I7:$Q7)</f>
        <v>0</v>
      </c>
      <c r="U7" s="514">
        <f t="shared" si="4"/>
        <v>0</v>
      </c>
    </row>
    <row r="8" spans="1:21" ht="22.2" customHeight="1" x14ac:dyDescent="0.3">
      <c r="A8" s="510" t="s">
        <v>88</v>
      </c>
      <c r="B8" s="528"/>
      <c r="C8" s="511"/>
      <c r="D8" s="512">
        <f t="shared" si="3"/>
        <v>0</v>
      </c>
      <c r="E8" s="505"/>
      <c r="F8" s="511"/>
      <c r="G8" s="512">
        <f t="shared" si="0"/>
        <v>0</v>
      </c>
      <c r="H8" s="505"/>
      <c r="I8" s="513"/>
      <c r="J8" s="512">
        <f t="shared" si="1"/>
        <v>0</v>
      </c>
      <c r="K8" s="512"/>
      <c r="L8" s="512"/>
      <c r="N8" s="513"/>
      <c r="O8" s="512">
        <f t="shared" si="2"/>
        <v>0</v>
      </c>
      <c r="P8" s="512"/>
      <c r="Q8" s="512"/>
      <c r="S8" s="512">
        <f>SUMIF($I$3:$Q$3,S$3,$I8:$Q8)</f>
        <v>0</v>
      </c>
      <c r="T8" s="512">
        <f>SUMIF($I$3:$Q$3,T$3,$I8:$Q8)</f>
        <v>0</v>
      </c>
      <c r="U8" s="514">
        <f t="shared" si="4"/>
        <v>0</v>
      </c>
    </row>
    <row r="9" spans="1:21" ht="22.2" customHeight="1" x14ac:dyDescent="0.3">
      <c r="A9" s="510" t="s">
        <v>89</v>
      </c>
      <c r="B9" s="528"/>
      <c r="C9" s="511"/>
      <c r="D9" s="512">
        <f t="shared" si="3"/>
        <v>0</v>
      </c>
      <c r="E9" s="505"/>
      <c r="F9" s="511"/>
      <c r="G9" s="512">
        <f t="shared" si="0"/>
        <v>0</v>
      </c>
      <c r="H9" s="505"/>
      <c r="I9" s="513"/>
      <c r="J9" s="512">
        <f t="shared" si="1"/>
        <v>0</v>
      </c>
      <c r="K9" s="512"/>
      <c r="L9" s="512"/>
      <c r="N9" s="513"/>
      <c r="O9" s="512">
        <f t="shared" si="2"/>
        <v>0</v>
      </c>
      <c r="P9" s="512"/>
      <c r="Q9" s="512"/>
      <c r="S9" s="512">
        <f>SUMIF($I$3:$Q$3,S$3,$I9:$Q9)</f>
        <v>0</v>
      </c>
      <c r="T9" s="512">
        <f>SUMIF($I$3:$Q$3,T$3,$I9:$Q9)</f>
        <v>0</v>
      </c>
      <c r="U9" s="514">
        <f t="shared" si="4"/>
        <v>0</v>
      </c>
    </row>
    <row r="10" spans="1:21" ht="22.2" customHeight="1" x14ac:dyDescent="0.3">
      <c r="A10" s="510" t="s">
        <v>82</v>
      </c>
      <c r="B10" s="528"/>
      <c r="C10" s="511"/>
      <c r="D10" s="512">
        <f t="shared" si="3"/>
        <v>0</v>
      </c>
      <c r="E10" s="505"/>
      <c r="F10" s="511"/>
      <c r="G10" s="512">
        <f t="shared" si="0"/>
        <v>0</v>
      </c>
      <c r="H10" s="505"/>
      <c r="I10" s="513"/>
      <c r="J10" s="512">
        <f t="shared" si="1"/>
        <v>0</v>
      </c>
      <c r="K10" s="512"/>
      <c r="L10" s="512"/>
      <c r="N10" s="513"/>
      <c r="O10" s="512">
        <f t="shared" si="2"/>
        <v>0</v>
      </c>
      <c r="P10" s="512"/>
      <c r="Q10" s="512"/>
      <c r="S10" s="512">
        <f>SUMIF($I$3:$Q$3,S$3,$I10:$Q10)</f>
        <v>0</v>
      </c>
      <c r="T10" s="512">
        <f>SUMIF($I$3:$Q$3,T$3,$I10:$Q10)</f>
        <v>0</v>
      </c>
      <c r="U10" s="514">
        <f t="shared" si="4"/>
        <v>0</v>
      </c>
    </row>
    <row r="11" spans="1:21" ht="22.2" customHeight="1" x14ac:dyDescent="0.3">
      <c r="C11" s="515">
        <f>SUM(C4:C10)</f>
        <v>0</v>
      </c>
      <c r="D11" s="516">
        <f>SUM(D4:D10)</f>
        <v>0</v>
      </c>
      <c r="E11" s="505"/>
      <c r="F11" s="515">
        <f>SUM(F4:F10)</f>
        <v>0</v>
      </c>
      <c r="G11" s="516">
        <f>SUM(G4:G10)</f>
        <v>0</v>
      </c>
      <c r="H11" s="505"/>
      <c r="I11" s="517">
        <f>SUM(I4:I10)</f>
        <v>0</v>
      </c>
      <c r="J11" s="518">
        <f>SUM(J4:J10)</f>
        <v>0</v>
      </c>
      <c r="K11" s="519">
        <f>SUM(K4:K10)</f>
        <v>0</v>
      </c>
      <c r="L11" s="519">
        <f>SUM(L4:L10)</f>
        <v>0</v>
      </c>
      <c r="N11" s="517">
        <f>SUM(N4:N10)</f>
        <v>0</v>
      </c>
      <c r="O11" s="518">
        <f>SUM(O4:O10)</f>
        <v>0</v>
      </c>
      <c r="P11" s="519">
        <f>SUM(P4:P10)</f>
        <v>0</v>
      </c>
      <c r="Q11" s="519">
        <f>SUM(Q4:Q10)</f>
        <v>0</v>
      </c>
      <c r="S11" s="519">
        <f>SUM(S4:S10)</f>
        <v>0</v>
      </c>
      <c r="T11" s="519">
        <f>SUM(T4:T10)</f>
        <v>0</v>
      </c>
      <c r="U11" s="519">
        <f>SUM(U4:U10)</f>
        <v>0</v>
      </c>
    </row>
    <row r="12" spans="1:21" x14ac:dyDescent="0.3">
      <c r="C12" s="520"/>
      <c r="D12" s="505"/>
      <c r="E12" s="505"/>
      <c r="F12" s="520"/>
      <c r="G12" s="505"/>
      <c r="H12" s="505"/>
      <c r="I12" s="521"/>
      <c r="J12" s="505"/>
      <c r="K12" s="505"/>
      <c r="L12" s="505"/>
      <c r="N12" s="521"/>
      <c r="O12" s="505"/>
      <c r="P12" s="505"/>
      <c r="Q12" s="505"/>
      <c r="S12" s="505"/>
      <c r="T12" s="505"/>
      <c r="U12" s="505"/>
    </row>
    <row r="13" spans="1:21" x14ac:dyDescent="0.3">
      <c r="C13" s="520"/>
      <c r="D13" s="505"/>
      <c r="E13" s="505"/>
      <c r="F13" s="520"/>
      <c r="G13" s="505"/>
      <c r="I13" s="521"/>
      <c r="J13" s="505"/>
      <c r="K13" s="505"/>
      <c r="L13" s="505"/>
      <c r="N13" s="521"/>
      <c r="O13" s="505"/>
      <c r="P13" s="505"/>
      <c r="Q13" s="505"/>
      <c r="S13" s="505"/>
      <c r="T13" s="505"/>
      <c r="U13" s="505"/>
    </row>
    <row r="14" spans="1:21" ht="16.2" customHeight="1" x14ac:dyDescent="0.3">
      <c r="A14" s="522" t="s">
        <v>73</v>
      </c>
      <c r="B14" s="528"/>
      <c r="C14" s="511">
        <f>SUMIF($A$4:$A$10,$A14,C$4:C$10)</f>
        <v>0</v>
      </c>
      <c r="D14" s="512">
        <f>SUMIF($A$4:$A$10,$A14,D$4:D$10)</f>
        <v>0</v>
      </c>
      <c r="E14" s="505"/>
      <c r="F14" s="511">
        <f>SUMIF($A$4:$A$10,$A14,F$4:F$10)</f>
        <v>0</v>
      </c>
      <c r="G14" s="512">
        <f>SUMIF($A$4:$A$10,$A14,G$4:G$10)</f>
        <v>0</v>
      </c>
      <c r="I14" s="513">
        <f>SUMIF($A$4:$A$10,$A14,I$4:I$10)</f>
        <v>0</v>
      </c>
      <c r="J14" s="512">
        <f>SUMIF($A$4:$A$10,$A14,J$4:J$10)</f>
        <v>0</v>
      </c>
      <c r="K14" s="512">
        <f>SUMIF($A$4:$A$10,$A14,K$4:K$10)</f>
        <v>0</v>
      </c>
      <c r="L14" s="512">
        <f>SUMIF($A$4:$A$10,$A14,L$4:L$10)</f>
        <v>0</v>
      </c>
      <c r="N14" s="513">
        <f>SUMIF($A$4:$A$10,$A14,N$4:N$10)</f>
        <v>0</v>
      </c>
      <c r="O14" s="512">
        <f>SUMIF($A$4:$A$10,$A14,O$4:O$10)</f>
        <v>0</v>
      </c>
      <c r="P14" s="512">
        <f>SUMIF($A$4:$A$10,$A14,P$4:P$10)</f>
        <v>0</v>
      </c>
      <c r="Q14" s="512">
        <f>SUMIF($A$4:$A$10,$A14,Q$4:Q$10)</f>
        <v>0</v>
      </c>
      <c r="R14" s="3"/>
      <c r="S14" s="512">
        <f>SUMIF($A$4:$A$10,$A14,S$4:S$10)</f>
        <v>0</v>
      </c>
      <c r="T14" s="512">
        <f>SUMIF($A$4:$A$10,$A14,T$4:T$10)</f>
        <v>0</v>
      </c>
      <c r="U14" s="512">
        <f>SUMIF($A$4:$A$10,$A14,U$4:U$10)</f>
        <v>0</v>
      </c>
    </row>
    <row r="15" spans="1:21" ht="16.2" customHeight="1" x14ac:dyDescent="0.3">
      <c r="A15" s="522" t="s">
        <v>57</v>
      </c>
      <c r="B15" s="528"/>
      <c r="C15" s="511">
        <f t="shared" ref="C15:U20" si="5">SUMIF($A$4:$A$10,$A15,C$4:C$10)</f>
        <v>0</v>
      </c>
      <c r="D15" s="512">
        <f t="shared" si="5"/>
        <v>0</v>
      </c>
      <c r="E15" s="505"/>
      <c r="F15" s="511">
        <f t="shared" si="5"/>
        <v>0</v>
      </c>
      <c r="G15" s="512">
        <f t="shared" si="5"/>
        <v>0</v>
      </c>
      <c r="I15" s="513">
        <f t="shared" si="5"/>
        <v>0</v>
      </c>
      <c r="J15" s="512">
        <f t="shared" si="5"/>
        <v>0</v>
      </c>
      <c r="K15" s="512">
        <f t="shared" si="5"/>
        <v>0</v>
      </c>
      <c r="L15" s="512">
        <f t="shared" si="5"/>
        <v>0</v>
      </c>
      <c r="N15" s="513">
        <f t="shared" si="5"/>
        <v>0</v>
      </c>
      <c r="O15" s="512">
        <f t="shared" si="5"/>
        <v>0</v>
      </c>
      <c r="P15" s="512">
        <f t="shared" si="5"/>
        <v>0</v>
      </c>
      <c r="Q15" s="512">
        <f t="shared" si="5"/>
        <v>0</v>
      </c>
      <c r="R15" s="3"/>
      <c r="S15" s="512">
        <f t="shared" si="5"/>
        <v>0</v>
      </c>
      <c r="T15" s="512">
        <f t="shared" si="5"/>
        <v>0</v>
      </c>
      <c r="U15" s="512">
        <f t="shared" si="5"/>
        <v>0</v>
      </c>
    </row>
    <row r="16" spans="1:21" ht="16.2" customHeight="1" x14ac:dyDescent="0.3">
      <c r="A16" s="522" t="s">
        <v>86</v>
      </c>
      <c r="B16" s="528"/>
      <c r="C16" s="511">
        <f t="shared" si="5"/>
        <v>0</v>
      </c>
      <c r="D16" s="512">
        <f t="shared" si="5"/>
        <v>0</v>
      </c>
      <c r="E16" s="505"/>
      <c r="F16" s="511">
        <f t="shared" si="5"/>
        <v>0</v>
      </c>
      <c r="G16" s="512">
        <f t="shared" si="5"/>
        <v>0</v>
      </c>
      <c r="I16" s="513">
        <f t="shared" si="5"/>
        <v>0</v>
      </c>
      <c r="J16" s="512">
        <f t="shared" si="5"/>
        <v>0</v>
      </c>
      <c r="K16" s="512">
        <f t="shared" si="5"/>
        <v>0</v>
      </c>
      <c r="L16" s="512">
        <f t="shared" si="5"/>
        <v>0</v>
      </c>
      <c r="N16" s="513">
        <f t="shared" si="5"/>
        <v>0</v>
      </c>
      <c r="O16" s="512">
        <f t="shared" si="5"/>
        <v>0</v>
      </c>
      <c r="P16" s="512">
        <f t="shared" si="5"/>
        <v>0</v>
      </c>
      <c r="Q16" s="512">
        <f t="shared" si="5"/>
        <v>0</v>
      </c>
      <c r="R16" s="3"/>
      <c r="S16" s="512">
        <f t="shared" si="5"/>
        <v>0</v>
      </c>
      <c r="T16" s="512">
        <f t="shared" si="5"/>
        <v>0</v>
      </c>
      <c r="U16" s="512">
        <f t="shared" si="5"/>
        <v>0</v>
      </c>
    </row>
    <row r="17" spans="1:21" ht="16.2" customHeight="1" x14ac:dyDescent="0.3">
      <c r="A17" s="522" t="s">
        <v>87</v>
      </c>
      <c r="B17" s="528"/>
      <c r="C17" s="511">
        <f t="shared" si="5"/>
        <v>0</v>
      </c>
      <c r="D17" s="512">
        <f t="shared" si="5"/>
        <v>0</v>
      </c>
      <c r="E17" s="505"/>
      <c r="F17" s="511">
        <f t="shared" si="5"/>
        <v>0</v>
      </c>
      <c r="G17" s="512">
        <f t="shared" si="5"/>
        <v>0</v>
      </c>
      <c r="I17" s="513">
        <f t="shared" si="5"/>
        <v>0</v>
      </c>
      <c r="J17" s="512">
        <f t="shared" si="5"/>
        <v>0</v>
      </c>
      <c r="K17" s="512">
        <f t="shared" si="5"/>
        <v>0</v>
      </c>
      <c r="L17" s="512">
        <f t="shared" si="5"/>
        <v>0</v>
      </c>
      <c r="N17" s="513">
        <f t="shared" si="5"/>
        <v>0</v>
      </c>
      <c r="O17" s="512">
        <f t="shared" si="5"/>
        <v>0</v>
      </c>
      <c r="P17" s="512">
        <f t="shared" si="5"/>
        <v>0</v>
      </c>
      <c r="Q17" s="512">
        <f t="shared" si="5"/>
        <v>0</v>
      </c>
      <c r="R17" s="3"/>
      <c r="S17" s="512">
        <f t="shared" si="5"/>
        <v>0</v>
      </c>
      <c r="T17" s="512">
        <f t="shared" si="5"/>
        <v>0</v>
      </c>
      <c r="U17" s="512">
        <f t="shared" si="5"/>
        <v>0</v>
      </c>
    </row>
    <row r="18" spans="1:21" ht="16.2" customHeight="1" x14ac:dyDescent="0.3">
      <c r="A18" s="522" t="s">
        <v>88</v>
      </c>
      <c r="B18" s="528"/>
      <c r="C18" s="511">
        <f t="shared" si="5"/>
        <v>0</v>
      </c>
      <c r="D18" s="512">
        <f t="shared" si="5"/>
        <v>0</v>
      </c>
      <c r="E18" s="505"/>
      <c r="F18" s="511">
        <f t="shared" si="5"/>
        <v>0</v>
      </c>
      <c r="G18" s="512">
        <f t="shared" si="5"/>
        <v>0</v>
      </c>
      <c r="I18" s="513">
        <f t="shared" si="5"/>
        <v>0</v>
      </c>
      <c r="J18" s="512">
        <f t="shared" si="5"/>
        <v>0</v>
      </c>
      <c r="K18" s="512">
        <f t="shared" si="5"/>
        <v>0</v>
      </c>
      <c r="L18" s="512">
        <f t="shared" si="5"/>
        <v>0</v>
      </c>
      <c r="N18" s="513">
        <f t="shared" si="5"/>
        <v>0</v>
      </c>
      <c r="O18" s="512">
        <f t="shared" si="5"/>
        <v>0</v>
      </c>
      <c r="P18" s="512">
        <f t="shared" si="5"/>
        <v>0</v>
      </c>
      <c r="Q18" s="512">
        <f t="shared" si="5"/>
        <v>0</v>
      </c>
      <c r="R18" s="3"/>
      <c r="S18" s="512">
        <f t="shared" si="5"/>
        <v>0</v>
      </c>
      <c r="T18" s="512">
        <f t="shared" si="5"/>
        <v>0</v>
      </c>
      <c r="U18" s="512">
        <f t="shared" si="5"/>
        <v>0</v>
      </c>
    </row>
    <row r="19" spans="1:21" ht="16.2" customHeight="1" x14ac:dyDescent="0.3">
      <c r="A19" s="522" t="s">
        <v>89</v>
      </c>
      <c r="B19" s="528"/>
      <c r="C19" s="511">
        <f t="shared" si="5"/>
        <v>0</v>
      </c>
      <c r="D19" s="512">
        <f t="shared" si="5"/>
        <v>0</v>
      </c>
      <c r="E19" s="505"/>
      <c r="F19" s="511">
        <f t="shared" si="5"/>
        <v>0</v>
      </c>
      <c r="G19" s="512">
        <f t="shared" si="5"/>
        <v>0</v>
      </c>
      <c r="I19" s="513">
        <f t="shared" si="5"/>
        <v>0</v>
      </c>
      <c r="J19" s="512">
        <f t="shared" si="5"/>
        <v>0</v>
      </c>
      <c r="K19" s="512">
        <f t="shared" si="5"/>
        <v>0</v>
      </c>
      <c r="L19" s="512">
        <f t="shared" si="5"/>
        <v>0</v>
      </c>
      <c r="N19" s="513">
        <f t="shared" si="5"/>
        <v>0</v>
      </c>
      <c r="O19" s="512">
        <f t="shared" si="5"/>
        <v>0</v>
      </c>
      <c r="P19" s="512">
        <f t="shared" si="5"/>
        <v>0</v>
      </c>
      <c r="Q19" s="512">
        <f t="shared" si="5"/>
        <v>0</v>
      </c>
      <c r="R19" s="3"/>
      <c r="S19" s="512">
        <f t="shared" si="5"/>
        <v>0</v>
      </c>
      <c r="T19" s="512">
        <f t="shared" si="5"/>
        <v>0</v>
      </c>
      <c r="U19" s="512">
        <f t="shared" si="5"/>
        <v>0</v>
      </c>
    </row>
    <row r="20" spans="1:21" ht="16.2" customHeight="1" x14ac:dyDescent="0.3">
      <c r="A20" s="522" t="s">
        <v>82</v>
      </c>
      <c r="B20" s="528"/>
      <c r="C20" s="511">
        <f t="shared" si="5"/>
        <v>0</v>
      </c>
      <c r="D20" s="512">
        <f t="shared" si="5"/>
        <v>0</v>
      </c>
      <c r="E20" s="505"/>
      <c r="F20" s="511">
        <f t="shared" si="5"/>
        <v>0</v>
      </c>
      <c r="G20" s="512">
        <f t="shared" si="5"/>
        <v>0</v>
      </c>
      <c r="I20" s="513">
        <f t="shared" si="5"/>
        <v>0</v>
      </c>
      <c r="J20" s="512">
        <f t="shared" si="5"/>
        <v>0</v>
      </c>
      <c r="K20" s="512">
        <f t="shared" si="5"/>
        <v>0</v>
      </c>
      <c r="L20" s="512">
        <f t="shared" si="5"/>
        <v>0</v>
      </c>
      <c r="N20" s="513">
        <f t="shared" si="5"/>
        <v>0</v>
      </c>
      <c r="O20" s="512">
        <f t="shared" si="5"/>
        <v>0</v>
      </c>
      <c r="P20" s="512">
        <f t="shared" si="5"/>
        <v>0</v>
      </c>
      <c r="Q20" s="512">
        <f t="shared" si="5"/>
        <v>0</v>
      </c>
      <c r="R20" s="3"/>
      <c r="S20" s="512">
        <f t="shared" si="5"/>
        <v>0</v>
      </c>
      <c r="T20" s="512">
        <f t="shared" si="5"/>
        <v>0</v>
      </c>
      <c r="U20" s="512">
        <f t="shared" si="5"/>
        <v>0</v>
      </c>
    </row>
    <row r="21" spans="1:21" ht="16.2" customHeight="1" x14ac:dyDescent="0.3">
      <c r="C21" s="515">
        <f>SUM(C14:C20)</f>
        <v>0</v>
      </c>
      <c r="D21" s="516">
        <f t="shared" ref="D21:U21" si="6">SUM(D14:D20)</f>
        <v>0</v>
      </c>
      <c r="E21" s="523"/>
      <c r="F21" s="515">
        <f t="shared" si="6"/>
        <v>0</v>
      </c>
      <c r="G21" s="516">
        <f t="shared" si="6"/>
        <v>0</v>
      </c>
      <c r="H21" s="84"/>
      <c r="I21" s="517">
        <f t="shared" si="6"/>
        <v>0</v>
      </c>
      <c r="J21" s="518">
        <f t="shared" si="6"/>
        <v>0</v>
      </c>
      <c r="K21" s="519">
        <f t="shared" ref="K21:L21" si="7">SUM(K14:K20)</f>
        <v>0</v>
      </c>
      <c r="L21" s="519">
        <f t="shared" si="7"/>
        <v>0</v>
      </c>
      <c r="N21" s="517">
        <f t="shared" ref="N21:R21" si="8">SUM(N14:N20)</f>
        <v>0</v>
      </c>
      <c r="O21" s="518">
        <f t="shared" si="8"/>
        <v>0</v>
      </c>
      <c r="P21" s="519">
        <f t="shared" si="8"/>
        <v>0</v>
      </c>
      <c r="Q21" s="519">
        <f t="shared" si="8"/>
        <v>0</v>
      </c>
      <c r="R21" s="84"/>
      <c r="S21" s="519">
        <f t="shared" si="6"/>
        <v>0</v>
      </c>
      <c r="T21" s="519">
        <f t="shared" si="6"/>
        <v>0</v>
      </c>
      <c r="U21" s="519">
        <f t="shared" si="6"/>
        <v>0</v>
      </c>
    </row>
    <row r="22" spans="1:21" x14ac:dyDescent="0.3">
      <c r="F22" s="524"/>
    </row>
  </sheetData>
  <sheetProtection password="DD24" sheet="1" objects="1" scenarios="1"/>
  <mergeCells count="7">
    <mergeCell ref="C1:D1"/>
    <mergeCell ref="F1:G1"/>
    <mergeCell ref="I1:J1"/>
    <mergeCell ref="S2:U2"/>
    <mergeCell ref="N1:O1"/>
    <mergeCell ref="K2:L2"/>
    <mergeCell ref="P2:Q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9"/>
  <sheetViews>
    <sheetView showGridLines="0" zoomScale="90" zoomScaleNormal="90" workbookViewId="0">
      <selection activeCell="G8" sqref="G8"/>
    </sheetView>
  </sheetViews>
  <sheetFormatPr baseColWidth="10" defaultColWidth="11.44140625" defaultRowHeight="13.8" x14ac:dyDescent="0.3"/>
  <cols>
    <col min="1" max="1" width="2.109375" style="124" customWidth="1"/>
    <col min="2" max="2" width="11.6640625" style="124" customWidth="1"/>
    <col min="3" max="3" width="10.109375" style="124" customWidth="1"/>
    <col min="4" max="4" width="11.6640625" style="124" customWidth="1"/>
    <col min="5" max="5" width="21.44140625" style="124" customWidth="1"/>
    <col min="6" max="6" width="17.109375" style="124" customWidth="1"/>
    <col min="7" max="10" width="15.6640625" style="124" customWidth="1"/>
    <col min="11" max="11" width="2.44140625" style="124" customWidth="1"/>
    <col min="12" max="12" width="70.6640625" style="124" customWidth="1"/>
    <col min="13" max="13" width="2.88671875" style="124" customWidth="1"/>
    <col min="14" max="17" width="11.44140625" style="124"/>
    <col min="18" max="18" width="2.44140625" style="124" customWidth="1"/>
    <col min="19" max="16384" width="11.44140625" style="124"/>
  </cols>
  <sheetData>
    <row r="1" spans="1:13" s="256" customFormat="1" ht="24" customHeight="1" x14ac:dyDescent="0.3">
      <c r="A1" s="252"/>
      <c r="B1" s="360" t="s">
        <v>38</v>
      </c>
      <c r="C1" s="360"/>
      <c r="D1" s="360"/>
      <c r="E1" s="360"/>
      <c r="F1" s="360"/>
      <c r="G1" s="360"/>
      <c r="H1" s="360"/>
      <c r="I1" s="360"/>
      <c r="J1" s="360"/>
      <c r="K1" s="253"/>
      <c r="L1" s="254" t="s">
        <v>34</v>
      </c>
      <c r="M1" s="255"/>
    </row>
    <row r="2" spans="1:13" ht="17.399999999999999" customHeight="1" x14ac:dyDescent="0.3">
      <c r="A2" s="257"/>
      <c r="B2" s="258" t="s">
        <v>33</v>
      </c>
      <c r="C2" s="259"/>
      <c r="D2" s="260"/>
      <c r="E2" s="260"/>
      <c r="F2" s="260"/>
      <c r="G2" s="260"/>
      <c r="H2" s="260"/>
      <c r="I2" s="260"/>
      <c r="J2" s="260"/>
      <c r="K2" s="261"/>
      <c r="L2" s="381" t="s">
        <v>141</v>
      </c>
      <c r="M2" s="262"/>
    </row>
    <row r="3" spans="1:13" s="108" customFormat="1" ht="27" customHeight="1" x14ac:dyDescent="0.3">
      <c r="A3" s="263"/>
      <c r="B3" s="377" t="s">
        <v>138</v>
      </c>
      <c r="C3" s="378"/>
      <c r="D3" s="378"/>
      <c r="E3" s="378"/>
      <c r="F3" s="379"/>
      <c r="G3" s="364" t="s">
        <v>25</v>
      </c>
      <c r="H3" s="364"/>
      <c r="I3" s="364"/>
      <c r="J3" s="364"/>
      <c r="K3" s="126"/>
      <c r="L3" s="381"/>
      <c r="M3" s="264"/>
    </row>
    <row r="4" spans="1:13" ht="22.5" customHeight="1" x14ac:dyDescent="0.3">
      <c r="A4" s="257"/>
      <c r="B4" s="371" t="s">
        <v>59</v>
      </c>
      <c r="C4" s="372"/>
      <c r="D4" s="372"/>
      <c r="E4" s="372"/>
      <c r="F4" s="373"/>
      <c r="G4" s="265" t="s">
        <v>18</v>
      </c>
      <c r="H4" s="265" t="s">
        <v>19</v>
      </c>
      <c r="I4" s="265" t="s">
        <v>58</v>
      </c>
      <c r="J4" s="348" t="s">
        <v>20</v>
      </c>
      <c r="K4" s="261"/>
      <c r="L4" s="381"/>
      <c r="M4" s="262"/>
    </row>
    <row r="5" spans="1:13" ht="23.25" customHeight="1" x14ac:dyDescent="0.3">
      <c r="A5" s="257"/>
      <c r="B5" s="374"/>
      <c r="C5" s="375"/>
      <c r="D5" s="375"/>
      <c r="E5" s="375"/>
      <c r="F5" s="376"/>
      <c r="G5" s="266">
        <v>820</v>
      </c>
      <c r="H5" s="266">
        <v>890</v>
      </c>
      <c r="I5" s="266">
        <v>1</v>
      </c>
      <c r="J5" s="351"/>
      <c r="K5" s="261"/>
      <c r="L5" s="381"/>
      <c r="M5" s="262"/>
    </row>
    <row r="6" spans="1:13" s="108" customFormat="1" ht="10.5" customHeight="1" x14ac:dyDescent="0.3">
      <c r="A6" s="263"/>
      <c r="B6" s="125"/>
      <c r="C6" s="125"/>
      <c r="D6" s="125"/>
      <c r="E6" s="125"/>
      <c r="F6" s="125"/>
      <c r="G6" s="125"/>
      <c r="H6" s="125"/>
      <c r="I6" s="125"/>
      <c r="J6" s="125"/>
      <c r="K6" s="126"/>
      <c r="L6" s="381"/>
      <c r="M6" s="264"/>
    </row>
    <row r="7" spans="1:13" ht="25.95" customHeight="1" x14ac:dyDescent="0.3">
      <c r="A7" s="257"/>
      <c r="B7" s="362" t="s">
        <v>31</v>
      </c>
      <c r="C7" s="362"/>
      <c r="D7" s="362"/>
      <c r="E7" s="362"/>
      <c r="F7" s="361" t="s">
        <v>29</v>
      </c>
      <c r="G7" s="267" t="s">
        <v>55</v>
      </c>
      <c r="H7" s="361" t="s">
        <v>21</v>
      </c>
      <c r="I7" s="365" t="s">
        <v>22</v>
      </c>
      <c r="J7" s="366"/>
      <c r="K7" s="261"/>
      <c r="L7" s="381"/>
      <c r="M7" s="262"/>
    </row>
    <row r="8" spans="1:13" ht="19.5" customHeight="1" x14ac:dyDescent="0.3">
      <c r="A8" s="257"/>
      <c r="B8" s="362"/>
      <c r="C8" s="362"/>
      <c r="D8" s="362"/>
      <c r="E8" s="362"/>
      <c r="F8" s="361"/>
      <c r="G8" s="348" t="s">
        <v>18</v>
      </c>
      <c r="H8" s="361"/>
      <c r="I8" s="367"/>
      <c r="J8" s="368"/>
      <c r="K8" s="261"/>
      <c r="L8" s="381"/>
      <c r="M8" s="262"/>
    </row>
    <row r="9" spans="1:13" ht="31.2" customHeight="1" x14ac:dyDescent="0.3">
      <c r="A9" s="257"/>
      <c r="B9" s="363" t="s">
        <v>30</v>
      </c>
      <c r="C9" s="363"/>
      <c r="D9" s="362" t="s">
        <v>73</v>
      </c>
      <c r="E9" s="362"/>
      <c r="F9" s="349"/>
      <c r="G9" s="350"/>
      <c r="H9" s="268">
        <f>IF($G$8&gt;0,G9*HLOOKUP($G$8,$G$4:$J$5,2,0),0)</f>
        <v>0</v>
      </c>
      <c r="I9" s="369"/>
      <c r="J9" s="370"/>
      <c r="K9" s="261"/>
      <c r="L9" s="381"/>
      <c r="M9" s="262"/>
    </row>
    <row r="10" spans="1:13" ht="30" customHeight="1" x14ac:dyDescent="0.3">
      <c r="A10" s="257"/>
      <c r="B10" s="363"/>
      <c r="C10" s="363"/>
      <c r="D10" s="362" t="s">
        <v>57</v>
      </c>
      <c r="E10" s="362"/>
      <c r="F10" s="349"/>
      <c r="G10" s="350"/>
      <c r="H10" s="268">
        <f>IF($G$8&gt;0,G10*HLOOKUP($G$8,$G$4:$J$5,2,0),0)</f>
        <v>0</v>
      </c>
      <c r="I10" s="369"/>
      <c r="J10" s="370"/>
      <c r="K10" s="261"/>
      <c r="L10" s="381"/>
      <c r="M10" s="262"/>
    </row>
    <row r="11" spans="1:13" x14ac:dyDescent="0.3">
      <c r="A11" s="257"/>
      <c r="B11" s="260"/>
      <c r="C11" s="260"/>
      <c r="D11" s="260"/>
      <c r="E11" s="260"/>
      <c r="F11" s="260"/>
      <c r="G11" s="260"/>
      <c r="H11" s="260"/>
      <c r="I11" s="260"/>
      <c r="J11" s="260"/>
      <c r="K11" s="261"/>
      <c r="L11" s="381"/>
      <c r="M11" s="262"/>
    </row>
    <row r="12" spans="1:13" ht="25.95" customHeight="1" x14ac:dyDescent="0.3">
      <c r="A12" s="257"/>
      <c r="B12" s="362" t="s">
        <v>32</v>
      </c>
      <c r="C12" s="362"/>
      <c r="D12" s="362"/>
      <c r="E12" s="362"/>
      <c r="F12" s="361" t="s">
        <v>29</v>
      </c>
      <c r="G12" s="267" t="s">
        <v>55</v>
      </c>
      <c r="H12" s="361" t="s">
        <v>21</v>
      </c>
      <c r="I12" s="365" t="s">
        <v>22</v>
      </c>
      <c r="J12" s="366"/>
      <c r="K12" s="261"/>
      <c r="L12" s="381"/>
      <c r="M12" s="262"/>
    </row>
    <row r="13" spans="1:13" ht="23.25" customHeight="1" x14ac:dyDescent="0.3">
      <c r="A13" s="257"/>
      <c r="B13" s="362"/>
      <c r="C13" s="362"/>
      <c r="D13" s="362"/>
      <c r="E13" s="362"/>
      <c r="F13" s="361"/>
      <c r="G13" s="348" t="s">
        <v>19</v>
      </c>
      <c r="H13" s="361"/>
      <c r="I13" s="367"/>
      <c r="J13" s="368"/>
      <c r="K13" s="261"/>
      <c r="L13" s="381"/>
      <c r="M13" s="262"/>
    </row>
    <row r="14" spans="1:13" ht="30" customHeight="1" x14ac:dyDescent="0.3">
      <c r="A14" s="257"/>
      <c r="B14" s="363" t="s">
        <v>30</v>
      </c>
      <c r="C14" s="363"/>
      <c r="D14" s="362" t="s">
        <v>73</v>
      </c>
      <c r="E14" s="362"/>
      <c r="F14" s="349"/>
      <c r="G14" s="350"/>
      <c r="H14" s="268">
        <f>IF($G$13&gt;0,G14*HLOOKUP($G$13,$G$4:$J$5,2,0),0)</f>
        <v>0</v>
      </c>
      <c r="I14" s="369"/>
      <c r="J14" s="370"/>
      <c r="K14" s="261"/>
      <c r="L14" s="381"/>
      <c r="M14" s="262"/>
    </row>
    <row r="15" spans="1:13" ht="30" customHeight="1" x14ac:dyDescent="0.3">
      <c r="A15" s="257"/>
      <c r="B15" s="363"/>
      <c r="C15" s="363"/>
      <c r="D15" s="362" t="s">
        <v>57</v>
      </c>
      <c r="E15" s="362"/>
      <c r="F15" s="349"/>
      <c r="G15" s="350"/>
      <c r="H15" s="268">
        <f>IF($G$13&gt;0,G15*HLOOKUP($G$13,$G$4:$J$5,2,0),0)</f>
        <v>0</v>
      </c>
      <c r="I15" s="369"/>
      <c r="J15" s="370"/>
      <c r="K15" s="261"/>
      <c r="L15" s="381"/>
      <c r="M15" s="262"/>
    </row>
    <row r="16" spans="1:13" ht="12.75" hidden="1" customHeight="1" x14ac:dyDescent="0.3">
      <c r="A16" s="257"/>
      <c r="B16" s="269"/>
      <c r="C16" s="269"/>
      <c r="D16" s="269"/>
      <c r="E16" s="269"/>
      <c r="F16" s="269"/>
      <c r="G16" s="269"/>
      <c r="H16" s="269"/>
      <c r="I16" s="269"/>
      <c r="J16" s="269"/>
      <c r="K16" s="270"/>
      <c r="L16" s="271"/>
      <c r="M16" s="262"/>
    </row>
    <row r="17" spans="1:14" ht="27.75" customHeight="1" x14ac:dyDescent="0.3">
      <c r="A17" s="272"/>
      <c r="B17" s="380" t="s">
        <v>130</v>
      </c>
      <c r="C17" s="380"/>
      <c r="D17" s="380"/>
      <c r="E17" s="380"/>
      <c r="F17" s="380"/>
      <c r="G17" s="380"/>
      <c r="H17" s="380"/>
      <c r="I17" s="380"/>
      <c r="J17" s="380"/>
      <c r="K17" s="380"/>
      <c r="L17" s="380"/>
      <c r="M17" s="273"/>
      <c r="N17" s="123"/>
    </row>
    <row r="18" spans="1:14" ht="221.4" customHeight="1" x14ac:dyDescent="0.3">
      <c r="A18" s="257"/>
      <c r="B18" s="358" t="s">
        <v>129</v>
      </c>
      <c r="C18" s="359"/>
      <c r="D18" s="359"/>
      <c r="E18" s="359"/>
      <c r="F18" s="359"/>
      <c r="G18" s="359"/>
      <c r="H18" s="359"/>
      <c r="I18" s="359"/>
      <c r="J18" s="359"/>
      <c r="K18" s="359"/>
      <c r="L18" s="359"/>
      <c r="M18" s="262"/>
    </row>
    <row r="19" spans="1:14" x14ac:dyDescent="0.3">
      <c r="A19" s="274"/>
      <c r="B19" s="275"/>
      <c r="C19" s="275"/>
      <c r="D19" s="275"/>
      <c r="E19" s="275"/>
      <c r="F19" s="275"/>
      <c r="G19" s="276"/>
      <c r="H19" s="276"/>
      <c r="I19" s="276"/>
      <c r="J19" s="276"/>
      <c r="K19" s="276"/>
      <c r="L19" s="276"/>
      <c r="M19" s="277"/>
    </row>
    <row r="21" spans="1:14" x14ac:dyDescent="0.3">
      <c r="A21" s="260"/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</row>
    <row r="22" spans="1:14" x14ac:dyDescent="0.3">
      <c r="A22" s="260"/>
      <c r="B22" s="357"/>
      <c r="C22" s="357"/>
      <c r="D22" s="357"/>
      <c r="E22" s="357"/>
      <c r="F22" s="357"/>
      <c r="G22" s="357"/>
      <c r="H22" s="357"/>
      <c r="I22" s="357"/>
      <c r="J22" s="357"/>
      <c r="K22" s="357"/>
      <c r="L22" s="357"/>
    </row>
    <row r="23" spans="1:14" x14ac:dyDescent="0.3">
      <c r="A23" s="260"/>
      <c r="B23" s="357"/>
      <c r="C23" s="357"/>
      <c r="D23" s="357"/>
      <c r="E23" s="357"/>
      <c r="F23" s="357"/>
      <c r="G23" s="357"/>
      <c r="H23" s="357"/>
      <c r="I23" s="357"/>
      <c r="J23" s="357"/>
      <c r="K23" s="357"/>
      <c r="L23" s="357"/>
    </row>
    <row r="24" spans="1:14" x14ac:dyDescent="0.3">
      <c r="A24" s="260"/>
      <c r="B24" s="357"/>
      <c r="C24" s="357"/>
      <c r="D24" s="357"/>
      <c r="E24" s="357"/>
      <c r="F24" s="357"/>
      <c r="G24" s="357"/>
      <c r="H24" s="357"/>
      <c r="I24" s="357"/>
      <c r="J24" s="357"/>
      <c r="K24" s="357"/>
      <c r="L24" s="357"/>
    </row>
    <row r="25" spans="1:14" x14ac:dyDescent="0.3">
      <c r="A25" s="260"/>
      <c r="B25" s="357"/>
      <c r="C25" s="357"/>
      <c r="D25" s="357"/>
      <c r="E25" s="357"/>
      <c r="F25" s="357"/>
      <c r="G25" s="357"/>
      <c r="H25" s="357"/>
      <c r="I25" s="357"/>
      <c r="J25" s="357"/>
      <c r="K25" s="357"/>
      <c r="L25" s="357"/>
    </row>
    <row r="26" spans="1:14" x14ac:dyDescent="0.3">
      <c r="A26" s="260"/>
      <c r="B26" s="357"/>
      <c r="C26" s="357"/>
      <c r="D26" s="357"/>
      <c r="E26" s="357"/>
      <c r="F26" s="357"/>
      <c r="G26" s="357"/>
      <c r="H26" s="357"/>
      <c r="I26" s="357"/>
      <c r="J26" s="357"/>
      <c r="K26" s="357"/>
      <c r="L26" s="357"/>
    </row>
    <row r="27" spans="1:14" x14ac:dyDescent="0.3">
      <c r="A27" s="260"/>
      <c r="B27" s="357"/>
      <c r="C27" s="357"/>
      <c r="D27" s="357"/>
      <c r="E27" s="357"/>
      <c r="F27" s="357"/>
      <c r="G27" s="357"/>
      <c r="H27" s="357"/>
      <c r="I27" s="357"/>
      <c r="J27" s="357"/>
      <c r="K27" s="357"/>
      <c r="L27" s="357"/>
    </row>
    <row r="28" spans="1:14" x14ac:dyDescent="0.3">
      <c r="A28" s="260"/>
      <c r="B28" s="357"/>
      <c r="C28" s="357"/>
      <c r="D28" s="357"/>
      <c r="E28" s="357"/>
      <c r="F28" s="357"/>
      <c r="G28" s="357"/>
      <c r="H28" s="357"/>
      <c r="I28" s="357"/>
      <c r="J28" s="357"/>
      <c r="K28" s="357"/>
      <c r="L28" s="357"/>
    </row>
    <row r="29" spans="1:14" x14ac:dyDescent="0.3">
      <c r="A29" s="260"/>
      <c r="B29" s="357"/>
      <c r="C29" s="357"/>
      <c r="D29" s="357"/>
      <c r="E29" s="357"/>
      <c r="F29" s="357"/>
      <c r="G29" s="357"/>
      <c r="H29" s="357"/>
      <c r="I29" s="357"/>
      <c r="J29" s="357"/>
      <c r="K29" s="357"/>
      <c r="L29" s="357"/>
    </row>
    <row r="30" spans="1:14" x14ac:dyDescent="0.3">
      <c r="A30" s="260"/>
      <c r="B30" s="357"/>
      <c r="C30" s="357"/>
      <c r="D30" s="357"/>
      <c r="E30" s="357"/>
      <c r="F30" s="357"/>
      <c r="G30" s="357"/>
      <c r="H30" s="357"/>
      <c r="I30" s="357"/>
      <c r="J30" s="357"/>
      <c r="K30" s="357"/>
      <c r="L30" s="357"/>
    </row>
    <row r="31" spans="1:14" x14ac:dyDescent="0.3">
      <c r="A31" s="260"/>
      <c r="B31" s="357"/>
      <c r="C31" s="357"/>
      <c r="D31" s="357"/>
      <c r="E31" s="357"/>
      <c r="F31" s="357"/>
      <c r="G31" s="357"/>
      <c r="H31" s="357"/>
      <c r="I31" s="357"/>
      <c r="J31" s="357"/>
      <c r="K31" s="357"/>
      <c r="L31" s="357"/>
    </row>
    <row r="32" spans="1:14" x14ac:dyDescent="0.3">
      <c r="A32" s="260"/>
      <c r="B32" s="357"/>
      <c r="C32" s="357"/>
      <c r="D32" s="357"/>
      <c r="E32" s="357"/>
      <c r="F32" s="357"/>
      <c r="G32" s="357"/>
      <c r="H32" s="357"/>
      <c r="I32" s="357"/>
      <c r="J32" s="357"/>
      <c r="K32" s="357"/>
      <c r="L32" s="357"/>
    </row>
    <row r="33" spans="1:14" x14ac:dyDescent="0.3">
      <c r="A33" s="260"/>
      <c r="B33" s="260"/>
      <c r="C33" s="260"/>
      <c r="D33" s="260"/>
      <c r="E33" s="260"/>
      <c r="F33" s="260"/>
      <c r="G33" s="260"/>
      <c r="H33" s="260"/>
      <c r="I33" s="260"/>
      <c r="J33" s="260"/>
      <c r="K33" s="260"/>
      <c r="L33" s="260"/>
    </row>
    <row r="34" spans="1:14" x14ac:dyDescent="0.3">
      <c r="M34" s="260"/>
    </row>
    <row r="35" spans="1:14" x14ac:dyDescent="0.3">
      <c r="M35" s="260"/>
    </row>
    <row r="36" spans="1:14" x14ac:dyDescent="0.3">
      <c r="M36" s="108"/>
      <c r="N36" s="108"/>
    </row>
    <row r="37" spans="1:14" x14ac:dyDescent="0.3">
      <c r="M37" s="260"/>
    </row>
    <row r="38" spans="1:14" x14ac:dyDescent="0.3">
      <c r="M38" s="260"/>
    </row>
    <row r="39" spans="1:14" x14ac:dyDescent="0.3">
      <c r="M39" s="108"/>
      <c r="N39" s="108"/>
    </row>
  </sheetData>
  <sheetProtection password="DD24" sheet="1" formatRows="0" selectLockedCells="1"/>
  <mergeCells count="37">
    <mergeCell ref="B4:F5"/>
    <mergeCell ref="D15:E15"/>
    <mergeCell ref="B3:F3"/>
    <mergeCell ref="B17:L17"/>
    <mergeCell ref="I10:J10"/>
    <mergeCell ref="I12:J13"/>
    <mergeCell ref="I14:J14"/>
    <mergeCell ref="L2:L15"/>
    <mergeCell ref="B1:J1"/>
    <mergeCell ref="H7:H8"/>
    <mergeCell ref="F7:F8"/>
    <mergeCell ref="D14:E14"/>
    <mergeCell ref="B14:C15"/>
    <mergeCell ref="B9:C10"/>
    <mergeCell ref="D9:E9"/>
    <mergeCell ref="B7:E8"/>
    <mergeCell ref="D10:E10"/>
    <mergeCell ref="G3:J3"/>
    <mergeCell ref="H12:H13"/>
    <mergeCell ref="F12:F13"/>
    <mergeCell ref="B12:E13"/>
    <mergeCell ref="I7:J8"/>
    <mergeCell ref="I9:J9"/>
    <mergeCell ref="I15:J15"/>
    <mergeCell ref="B22:L22"/>
    <mergeCell ref="B23:L23"/>
    <mergeCell ref="B24:L24"/>
    <mergeCell ref="B25:L25"/>
    <mergeCell ref="B18:L18"/>
    <mergeCell ref="B21:L21"/>
    <mergeCell ref="B32:L32"/>
    <mergeCell ref="B26:L26"/>
    <mergeCell ref="B27:L27"/>
    <mergeCell ref="B28:L28"/>
    <mergeCell ref="B29:L29"/>
    <mergeCell ref="B30:L30"/>
    <mergeCell ref="B31:L31"/>
  </mergeCells>
  <dataValidations count="2">
    <dataValidation type="custom" allowBlank="1" showInputMessage="1" showErrorMessage="1" sqref="H9:H10 H14:H15">
      <formula1>H9</formula1>
    </dataValidation>
    <dataValidation type="list" allowBlank="1" showInputMessage="1" showErrorMessage="1" sqref="G8 G13">
      <formula1>$G$4:$J$4</formula1>
    </dataValidation>
  </dataValidations>
  <printOptions horizontalCentered="1"/>
  <pageMargins left="0" right="0" top="0.78740157480314965" bottom="0.78740157480314965" header="0" footer="0.39370078740157483"/>
  <pageSetup paperSize="5" scale="70" orientation="landscape" r:id="rId1"/>
  <headerFooter alignWithMargins="0">
    <oddFooter>&amp;L&amp;A - &amp;F
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P31"/>
  <sheetViews>
    <sheetView showGridLines="0" topLeftCell="B6" zoomScale="85" zoomScaleNormal="85" zoomScaleSheetLayoutView="80" workbookViewId="0">
      <selection activeCell="E10" sqref="E10"/>
    </sheetView>
  </sheetViews>
  <sheetFormatPr baseColWidth="10" defaultColWidth="11.44140625" defaultRowHeight="15.6" x14ac:dyDescent="0.3"/>
  <cols>
    <col min="1" max="1" width="0" style="98" hidden="1" customWidth="1"/>
    <col min="2" max="2" width="3.33203125" style="98" customWidth="1"/>
    <col min="3" max="3" width="53.6640625" style="98" customWidth="1"/>
    <col min="4" max="4" width="50.6640625" style="98" customWidth="1"/>
    <col min="5" max="5" width="21.109375" style="118" customWidth="1"/>
    <col min="6" max="7" width="3.33203125" style="98" customWidth="1"/>
    <col min="8" max="8" width="36.88671875" style="98" customWidth="1"/>
    <col min="9" max="9" width="3.33203125" style="98" customWidth="1"/>
    <col min="10" max="10" width="12.33203125" style="98" customWidth="1"/>
    <col min="11" max="11" width="53.88671875" style="98" customWidth="1"/>
    <col min="12" max="12" width="17.77734375" style="98" customWidth="1"/>
    <col min="13" max="16" width="13.88671875" style="108" customWidth="1"/>
    <col min="17" max="16384" width="11.44140625" style="98"/>
  </cols>
  <sheetData>
    <row r="1" spans="2:16" hidden="1" x14ac:dyDescent="0.3"/>
    <row r="2" spans="2:16" hidden="1" x14ac:dyDescent="0.3"/>
    <row r="3" spans="2:16" hidden="1" x14ac:dyDescent="0.3"/>
    <row r="4" spans="2:16" hidden="1" x14ac:dyDescent="0.3"/>
    <row r="5" spans="2:16" hidden="1" x14ac:dyDescent="0.3"/>
    <row r="6" spans="2:16" ht="10.199999999999999" customHeight="1" x14ac:dyDescent="0.3">
      <c r="B6" s="210"/>
      <c r="C6" s="127"/>
      <c r="D6" s="127"/>
      <c r="E6" s="122"/>
      <c r="F6" s="211"/>
      <c r="G6" s="127"/>
      <c r="H6" s="127"/>
      <c r="I6" s="211"/>
      <c r="M6" s="212">
        <f>E9+E10</f>
        <v>0</v>
      </c>
      <c r="N6" s="212">
        <f>(E9+E10)*10%</f>
        <v>0</v>
      </c>
      <c r="O6" s="212">
        <f>IF($M$6&gt;$M$7,$M$6-N6-400000000,0)</f>
        <v>0</v>
      </c>
      <c r="P6" s="212">
        <f>O6+N6</f>
        <v>0</v>
      </c>
    </row>
    <row r="7" spans="2:16" ht="15" customHeight="1" x14ac:dyDescent="0.3">
      <c r="B7" s="213"/>
      <c r="C7" s="251" t="s">
        <v>85</v>
      </c>
      <c r="D7" s="214"/>
      <c r="E7" s="117" t="s">
        <v>26</v>
      </c>
      <c r="F7" s="211"/>
      <c r="G7" s="127"/>
      <c r="H7" s="215" t="s">
        <v>11</v>
      </c>
      <c r="I7" s="211"/>
      <c r="M7" s="216">
        <f>+(M8*N7)/N8</f>
        <v>444444444.44444442</v>
      </c>
      <c r="N7" s="217">
        <v>1</v>
      </c>
      <c r="P7" s="218">
        <f>+E9+E10-E19-E20</f>
        <v>0</v>
      </c>
    </row>
    <row r="8" spans="2:16" ht="9.6" customHeight="1" thickBot="1" x14ac:dyDescent="0.35">
      <c r="B8" s="219"/>
      <c r="C8" s="127"/>
      <c r="D8" s="127"/>
      <c r="E8" s="122"/>
      <c r="F8" s="211"/>
      <c r="G8" s="127"/>
      <c r="H8" s="127"/>
      <c r="I8" s="211"/>
      <c r="M8" s="220">
        <v>400000000</v>
      </c>
      <c r="N8" s="221">
        <v>0.9</v>
      </c>
      <c r="P8" s="218">
        <f>IF($P$7&gt;$M$8,$P$7-$M$8,0)</f>
        <v>0</v>
      </c>
    </row>
    <row r="9" spans="2:16" ht="42" customHeight="1" x14ac:dyDescent="0.3">
      <c r="B9" s="219"/>
      <c r="C9" s="385" t="s">
        <v>134</v>
      </c>
      <c r="D9" s="339" t="s">
        <v>72</v>
      </c>
      <c r="E9" s="222">
        <v>0</v>
      </c>
      <c r="F9" s="211"/>
      <c r="G9" s="127"/>
      <c r="H9" s="383" t="str">
        <f>IF($M$6&gt;=50000000,"Total de A. Equipamiento cumple con el Monto Mínimo.-","Monto Total de A. Equipamiento debe ser igual o mayor a $50.000.000.-")</f>
        <v>Monto Total de A. Equipamiento debe ser igual o mayor a $50.000.000.-</v>
      </c>
      <c r="I9" s="223"/>
      <c r="K9" s="386" t="s">
        <v>106</v>
      </c>
      <c r="M9" s="209"/>
      <c r="N9" s="209"/>
    </row>
    <row r="10" spans="2:16" ht="42" customHeight="1" thickBot="1" x14ac:dyDescent="0.35">
      <c r="B10" s="219"/>
      <c r="C10" s="385"/>
      <c r="D10" s="340" t="s">
        <v>56</v>
      </c>
      <c r="E10" s="222">
        <v>0</v>
      </c>
      <c r="F10" s="211"/>
      <c r="G10" s="127"/>
      <c r="H10" s="384"/>
      <c r="I10" s="223"/>
      <c r="K10" s="387"/>
    </row>
    <row r="11" spans="2:16" ht="10.050000000000001" customHeight="1" x14ac:dyDescent="0.3">
      <c r="B11" s="210"/>
      <c r="C11" s="127"/>
      <c r="D11" s="127"/>
      <c r="E11" s="224"/>
      <c r="F11" s="211"/>
      <c r="G11" s="127"/>
      <c r="H11" s="127"/>
      <c r="I11" s="211"/>
    </row>
    <row r="12" spans="2:16" ht="10.050000000000001" customHeight="1" thickBot="1" x14ac:dyDescent="0.35">
      <c r="B12" s="225"/>
      <c r="C12" s="226"/>
      <c r="D12" s="226"/>
      <c r="E12" s="227"/>
      <c r="F12" s="228"/>
      <c r="G12" s="226"/>
      <c r="H12" s="226"/>
      <c r="I12" s="228"/>
    </row>
    <row r="13" spans="2:16" ht="10.050000000000001" customHeight="1" thickTop="1" x14ac:dyDescent="0.3">
      <c r="B13" s="229"/>
      <c r="C13" s="127"/>
      <c r="D13" s="127"/>
      <c r="E13" s="230"/>
      <c r="F13" s="211"/>
      <c r="G13" s="127"/>
      <c r="H13" s="127"/>
      <c r="I13" s="231"/>
    </row>
    <row r="14" spans="2:16" ht="16.95" customHeight="1" x14ac:dyDescent="0.3">
      <c r="B14" s="213"/>
      <c r="C14" s="251" t="s">
        <v>115</v>
      </c>
      <c r="D14" s="214"/>
      <c r="E14" s="117" t="s">
        <v>26</v>
      </c>
      <c r="F14" s="211"/>
      <c r="G14" s="127"/>
      <c r="H14" s="215"/>
      <c r="I14" s="211"/>
      <c r="M14" s="209"/>
      <c r="N14" s="209"/>
      <c r="O14" s="209"/>
      <c r="P14" s="209"/>
    </row>
    <row r="15" spans="2:16" ht="10.050000000000001" customHeight="1" x14ac:dyDescent="0.3">
      <c r="B15" s="219"/>
      <c r="C15" s="127"/>
      <c r="D15" s="127"/>
      <c r="E15" s="122"/>
      <c r="F15" s="211"/>
      <c r="G15" s="127"/>
      <c r="H15" s="127"/>
      <c r="I15" s="211"/>
      <c r="M15" s="209"/>
      <c r="N15" s="209"/>
      <c r="O15" s="209"/>
      <c r="P15" s="209"/>
    </row>
    <row r="16" spans="2:16" ht="42" customHeight="1" x14ac:dyDescent="0.3">
      <c r="B16" s="232"/>
      <c r="C16" s="388" t="s">
        <v>135</v>
      </c>
      <c r="D16" s="352" t="s">
        <v>132</v>
      </c>
      <c r="E16" s="233">
        <v>0</v>
      </c>
      <c r="F16" s="223"/>
      <c r="G16" s="234"/>
      <c r="H16" s="390" t="str">
        <f>IF($M$6=0," ",IF((SUM($E$16:$E$20)&gt;=$P$6)*AND($E$21=0)*AND($E$22=0)*AND($M$6&gt;=50000000),"Aporte Pecuniario Institucional cumple con el 10% de A. Equipamiento.-",IF(($M$6&gt;$M$8)*OR($P$8&gt;0),"¡¡¡ Importante !!!                                      Considere que FONDEQUIP aporta un máximo de $400.000.000 por proyecto, por lo tanto, la diferencia que se produzca en A. EQUIPAMIENTO debe ser cubierta con Aporte Pecuniario Institucional.",IF($M$6&gt;=50000000,"Debe Ingresar, al menos, el 10% del costo de A. Equipamiento en los sub-ítems correspondientes (Contratación de Personal para operación del equipamiento y/o Capacitaciones y/o Equipamiento/Accesorios).-"," "))))</f>
        <v xml:space="preserve"> </v>
      </c>
      <c r="I16" s="223"/>
      <c r="K16" s="380" t="s">
        <v>142</v>
      </c>
      <c r="M16" s="209"/>
      <c r="N16" s="209"/>
      <c r="O16" s="209"/>
      <c r="P16" s="209"/>
    </row>
    <row r="17" spans="2:16" ht="42" customHeight="1" x14ac:dyDescent="0.3">
      <c r="B17" s="232"/>
      <c r="C17" s="389"/>
      <c r="D17" s="354" t="s">
        <v>133</v>
      </c>
      <c r="E17" s="355">
        <v>0</v>
      </c>
      <c r="F17" s="223"/>
      <c r="G17" s="234"/>
      <c r="H17" s="390"/>
      <c r="I17" s="223"/>
      <c r="K17" s="380"/>
      <c r="M17" s="209"/>
      <c r="N17" s="209"/>
      <c r="O17" s="209"/>
      <c r="P17" s="209"/>
    </row>
    <row r="18" spans="2:16" ht="42" customHeight="1" x14ac:dyDescent="0.3">
      <c r="B18" s="232"/>
      <c r="C18" s="389"/>
      <c r="D18" s="353" t="s">
        <v>82</v>
      </c>
      <c r="E18" s="233">
        <v>0</v>
      </c>
      <c r="F18" s="223"/>
      <c r="G18" s="234"/>
      <c r="H18" s="390"/>
      <c r="I18" s="223"/>
      <c r="K18" s="380"/>
      <c r="M18" s="209"/>
      <c r="N18" s="209"/>
      <c r="O18" s="209"/>
      <c r="P18" s="209"/>
    </row>
    <row r="19" spans="2:16" ht="42" customHeight="1" x14ac:dyDescent="0.3">
      <c r="B19" s="232"/>
      <c r="C19" s="389"/>
      <c r="D19" s="339" t="s">
        <v>72</v>
      </c>
      <c r="E19" s="233">
        <v>0</v>
      </c>
      <c r="F19" s="223"/>
      <c r="G19" s="234"/>
      <c r="H19" s="390"/>
      <c r="I19" s="223"/>
      <c r="K19" s="380"/>
      <c r="M19" s="209"/>
      <c r="N19" s="209"/>
      <c r="O19" s="209"/>
      <c r="P19" s="209"/>
    </row>
    <row r="20" spans="2:16" ht="42" customHeight="1" x14ac:dyDescent="0.3">
      <c r="B20" s="232"/>
      <c r="C20" s="389"/>
      <c r="D20" s="340" t="s">
        <v>56</v>
      </c>
      <c r="E20" s="233">
        <v>0</v>
      </c>
      <c r="F20" s="223"/>
      <c r="G20" s="234"/>
      <c r="H20" s="390"/>
      <c r="I20" s="223"/>
      <c r="K20" s="380"/>
      <c r="M20" s="209"/>
      <c r="N20" s="209"/>
      <c r="O20" s="209"/>
      <c r="P20" s="209"/>
    </row>
    <row r="21" spans="2:16" ht="15" customHeight="1" x14ac:dyDescent="0.3">
      <c r="B21" s="232"/>
      <c r="C21" s="127"/>
      <c r="D21" s="235" t="str">
        <f>IF($E$21&gt;0,"Saldo para el 10% mínimo de Aporte Pecuniario","  ")</f>
        <v xml:space="preserve">  </v>
      </c>
      <c r="E21" s="236">
        <f>IF($E$22&gt;0,0,IF((SUM($E$16:$E$20)-E17)&lt;$N$6,($N$6-(SUM($E$16:$E$20)-E17)),0))</f>
        <v>0</v>
      </c>
      <c r="F21" s="211"/>
      <c r="G21" s="127"/>
      <c r="H21" s="127"/>
      <c r="I21" s="223"/>
      <c r="M21" s="209"/>
      <c r="N21" s="209"/>
      <c r="O21" s="209"/>
      <c r="P21" s="209"/>
    </row>
    <row r="22" spans="2:16" ht="18.600000000000001" customHeight="1" thickBot="1" x14ac:dyDescent="0.35">
      <c r="B22" s="237"/>
      <c r="C22" s="226"/>
      <c r="D22" s="238" t="str">
        <f>IF($E$22&gt;0,"Saldo para A. EQUIPAMIENTO"," ")</f>
        <v xml:space="preserve"> </v>
      </c>
      <c r="E22" s="239">
        <f>IF($P$8&gt;0,$P$8,0)</f>
        <v>0</v>
      </c>
      <c r="F22" s="228"/>
      <c r="G22" s="226"/>
      <c r="H22" s="226"/>
      <c r="I22" s="240"/>
      <c r="M22" s="98"/>
      <c r="N22" s="98"/>
      <c r="O22" s="98"/>
      <c r="P22" s="98"/>
    </row>
    <row r="23" spans="2:16" ht="10.050000000000001" customHeight="1" thickTop="1" thickBot="1" x14ac:dyDescent="0.35">
      <c r="B23" s="229"/>
      <c r="C23" s="127"/>
      <c r="D23" s="127"/>
      <c r="E23" s="230"/>
      <c r="F23" s="211"/>
      <c r="G23" s="127"/>
      <c r="H23" s="127"/>
      <c r="I23" s="223"/>
      <c r="M23" s="209"/>
      <c r="N23" s="209"/>
      <c r="O23" s="209"/>
      <c r="P23" s="209"/>
    </row>
    <row r="24" spans="2:16" ht="65.25" customHeight="1" x14ac:dyDescent="0.3">
      <c r="B24" s="229"/>
      <c r="C24" s="356" t="str">
        <f>IF(E24&gt;0,"APORTE SOLICITADO A FONDEQUIP PARA EQUIPAMIENTO","")</f>
        <v/>
      </c>
      <c r="D24" s="241" t="str">
        <f>IF(E24&gt;0,"Equipo Principal o Plataforma y/o Accesorio(s)","")</f>
        <v/>
      </c>
      <c r="E24" s="242">
        <f>IF(AND(M6&gt;=50000000,H16="Aporte Pecuniario Institucional cumple con el 10% de A. Equipamiento.-"),E9+E10-E19-E20,0)</f>
        <v>0</v>
      </c>
      <c r="F24" s="211"/>
      <c r="G24" s="127"/>
      <c r="H24" s="243" t="str">
        <f>IF(OR(E24&lt;=0,(E9+E10)&lt;50000000)," ",IF($E$24&gt;400000000,"El aporte solicitado supera el monto máximo a financiar FONDEQUIP, por lo tanto, debe complementar el Aporte Pecuniario en A. EQUIPAMIENTO.-",IF($H$16="Aporte Pecuniario Institucional cumple con el 10% de A. Equipamiento.-","Aporte Solicitado a FONDEQUIP OK")))</f>
        <v xml:space="preserve"> </v>
      </c>
      <c r="I24" s="211"/>
      <c r="K24" s="244" t="s">
        <v>77</v>
      </c>
    </row>
    <row r="25" spans="2:16" ht="10.050000000000001" customHeight="1" x14ac:dyDescent="0.3">
      <c r="B25" s="229"/>
      <c r="C25" s="127"/>
      <c r="D25" s="127"/>
      <c r="E25" s="122"/>
      <c r="F25" s="211"/>
      <c r="G25" s="127"/>
      <c r="H25" s="127"/>
      <c r="I25" s="211"/>
    </row>
    <row r="26" spans="2:16" ht="16.2" hidden="1" thickBot="1" x14ac:dyDescent="0.35">
      <c r="B26" s="245"/>
      <c r="C26" s="246"/>
      <c r="D26" s="246"/>
      <c r="E26" s="247"/>
      <c r="F26" s="248"/>
      <c r="G26" s="246"/>
      <c r="H26" s="246"/>
      <c r="I26" s="248"/>
      <c r="J26" s="249"/>
    </row>
    <row r="28" spans="2:16" hidden="1" x14ac:dyDescent="0.3"/>
    <row r="29" spans="2:16" ht="23.25" customHeight="1" x14ac:dyDescent="0.3">
      <c r="C29" s="250"/>
      <c r="K29" s="382" t="str">
        <f>IF(H24="Aporte Solicitado a FONDEQUIP OK","Pase a la siguiente Hoja →    II.- Traslados, Inst. Operación","")</f>
        <v/>
      </c>
    </row>
    <row r="30" spans="2:16" ht="15" customHeight="1" x14ac:dyDescent="0.3">
      <c r="H30" s="209"/>
      <c r="K30" s="382"/>
    </row>
    <row r="31" spans="2:16" ht="15" customHeight="1" x14ac:dyDescent="0.3">
      <c r="K31" s="382"/>
    </row>
  </sheetData>
  <sheetProtection password="DD24" sheet="1" selectLockedCells="1"/>
  <mergeCells count="7">
    <mergeCell ref="K29:K31"/>
    <mergeCell ref="H9:H10"/>
    <mergeCell ref="C9:C10"/>
    <mergeCell ref="K9:K10"/>
    <mergeCell ref="C16:C20"/>
    <mergeCell ref="H16:H20"/>
    <mergeCell ref="K16:K20"/>
  </mergeCells>
  <conditionalFormatting sqref="I21:I22">
    <cfRule type="expression" dxfId="111" priority="89" stopIfTrue="1">
      <formula>(#REF!+#REF!=0)</formula>
    </cfRule>
    <cfRule type="containsText" dxfId="110" priority="90" stopIfTrue="1" operator="containsText" text="Ingrese Su aporte">
      <formula>NOT(ISERROR(SEARCH("Ingrese Su aporte",I21)))</formula>
    </cfRule>
  </conditionalFormatting>
  <conditionalFormatting sqref="H24">
    <cfRule type="containsText" dxfId="109" priority="11" stopIfTrue="1" operator="containsText" text="Debe">
      <formula>NOT(ISERROR(SEARCH("Debe",H24)))</formula>
    </cfRule>
    <cfRule type="containsText" dxfId="108" priority="13" stopIfTrue="1" operator="containsText" text="OK">
      <formula>NOT(ISERROR(SEARCH("OK",H24)))</formula>
    </cfRule>
  </conditionalFormatting>
  <conditionalFormatting sqref="D24">
    <cfRule type="containsText" dxfId="107" priority="36" operator="containsText" text="&quot;&quot;">
      <formula>NOT(ISERROR(SEARCH("""""",D24)))</formula>
    </cfRule>
    <cfRule type="containsText" dxfId="106" priority="37" operator="containsText" text="Equipo Principal">
      <formula>NOT(ISERROR(SEARCH("Equipo Principal",D24)))</formula>
    </cfRule>
  </conditionalFormatting>
  <conditionalFormatting sqref="C24">
    <cfRule type="containsText" dxfId="105" priority="35" operator="containsText" text="APORTE SOLICITADO A FONDEQUIP">
      <formula>NOT(ISERROR(SEARCH("APORTE SOLICITADO A FONDEQUIP",C24)))</formula>
    </cfRule>
  </conditionalFormatting>
  <conditionalFormatting sqref="I23">
    <cfRule type="expression" dxfId="104" priority="99" stopIfTrue="1">
      <formula>(#REF!+#REF!=0)</formula>
    </cfRule>
    <cfRule type="containsText" dxfId="103" priority="100" stopIfTrue="1" operator="containsText" text="Ingrese Su aporte">
      <formula>NOT(ISERROR(SEARCH("Ingrese Su aporte",I23)))</formula>
    </cfRule>
  </conditionalFormatting>
  <conditionalFormatting sqref="K29:K31">
    <cfRule type="cellIs" dxfId="102" priority="23" stopIfTrue="1" operator="equal">
      <formula>"Aporte Solicitado a CONICYT OK"</formula>
    </cfRule>
  </conditionalFormatting>
  <conditionalFormatting sqref="D21">
    <cfRule type="containsText" dxfId="101" priority="20" stopIfTrue="1" operator="containsText" text="Saldo">
      <formula>NOT(ISERROR(SEARCH("Saldo",D21)))</formula>
    </cfRule>
  </conditionalFormatting>
  <conditionalFormatting sqref="E24">
    <cfRule type="cellIs" dxfId="100" priority="19" stopIfTrue="1" operator="equal">
      <formula>0</formula>
    </cfRule>
  </conditionalFormatting>
  <conditionalFormatting sqref="H9:H10">
    <cfRule type="containsText" dxfId="99" priority="17" stopIfTrue="1" operator="containsText" text="cumple">
      <formula>NOT(ISERROR(SEARCH("cumple",H9)))</formula>
    </cfRule>
    <cfRule type="containsText" dxfId="98" priority="18" stopIfTrue="1" operator="containsText" text="Equipamiento">
      <formula>NOT(ISERROR(SEARCH("Equipamiento",H9)))</formula>
    </cfRule>
  </conditionalFormatting>
  <conditionalFormatting sqref="H16:H17">
    <cfRule type="containsText" dxfId="97" priority="14" stopIfTrue="1" operator="containsText" text="Considere que FONDEQUIP">
      <formula>NOT(ISERROR(SEARCH("Considere que FONDEQUIP",H16)))</formula>
    </cfRule>
    <cfRule type="containsText" dxfId="96" priority="15" stopIfTrue="1" operator="containsText" text="Debe Ingresar, al menos, el 10%">
      <formula>NOT(ISERROR(SEARCH("Debe Ingresar, al menos, el 10%",H16)))</formula>
    </cfRule>
    <cfRule type="containsText" dxfId="95" priority="16" stopIfTrue="1" operator="containsText" text="cumple">
      <formula>NOT(ISERROR(SEARCH("cumple",H16)))</formula>
    </cfRule>
  </conditionalFormatting>
  <conditionalFormatting sqref="E21">
    <cfRule type="cellIs" dxfId="94" priority="7" stopIfTrue="1" operator="lessThan">
      <formula>0</formula>
    </cfRule>
    <cfRule type="cellIs" dxfId="93" priority="8" stopIfTrue="1" operator="equal">
      <formula>0</formula>
    </cfRule>
    <cfRule type="cellIs" dxfId="92" priority="9" stopIfTrue="1" operator="notEqual">
      <formula>0</formula>
    </cfRule>
  </conditionalFormatting>
  <conditionalFormatting sqref="E22">
    <cfRule type="cellIs" dxfId="91" priority="2" operator="greaterThan">
      <formula>0</formula>
    </cfRule>
  </conditionalFormatting>
  <conditionalFormatting sqref="D22">
    <cfRule type="containsText" dxfId="90" priority="1" operator="containsText" text="Saldo">
      <formula>NOT(ISERROR(SEARCH("Saldo",D22)))</formula>
    </cfRule>
  </conditionalFormatting>
  <dataValidations count="1">
    <dataValidation errorStyle="warning" operator="greaterThanOrEqual" allowBlank="1" showInputMessage="1" errorTitle="IMPORTANTE" error="Debe Ingresar, al menos, el 10% del costo del Item Equipamiento.-_x000a_" sqref="E16:E20"/>
  </dataValidations>
  <printOptions horizontalCentered="1"/>
  <pageMargins left="0" right="0" top="0.78740157480314965" bottom="0.78740157480314965" header="0" footer="0.59055118110236227"/>
  <pageSetup scale="75" orientation="landscape" r:id="rId1"/>
  <headerFooter alignWithMargins="0">
    <oddFooter>&amp;L&amp;A - &amp;F
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T32"/>
  <sheetViews>
    <sheetView showGridLines="0" topLeftCell="C2" zoomScale="86" zoomScaleNormal="86" zoomScaleSheetLayoutView="87" workbookViewId="0">
      <selection activeCell="E10" sqref="E10"/>
    </sheetView>
  </sheetViews>
  <sheetFormatPr baseColWidth="10" defaultColWidth="11.44140625" defaultRowHeight="14.4" x14ac:dyDescent="0.3"/>
  <cols>
    <col min="1" max="1" width="1.6640625" style="87" hidden="1" customWidth="1"/>
    <col min="2" max="2" width="31.6640625" style="87" hidden="1" customWidth="1"/>
    <col min="3" max="3" width="3.33203125" style="87" customWidth="1"/>
    <col min="4" max="4" width="59.6640625" style="87" customWidth="1"/>
    <col min="5" max="7" width="26.5546875" style="87" customWidth="1"/>
    <col min="8" max="8" width="3.109375" style="87" customWidth="1"/>
    <col min="9" max="9" width="29.6640625" style="87" customWidth="1"/>
    <col min="10" max="10" width="3.6640625" style="87" customWidth="1"/>
    <col min="11" max="11" width="14.88671875" style="87" customWidth="1"/>
    <col min="12" max="13" width="11.44140625" style="87"/>
    <col min="14" max="14" width="11.77734375" style="87" customWidth="1"/>
    <col min="15" max="15" width="11.44140625" style="87"/>
    <col min="16" max="21" width="0" style="87" hidden="1" customWidth="1"/>
    <col min="22" max="16384" width="11.44140625" style="87"/>
  </cols>
  <sheetData>
    <row r="1" spans="1:15" ht="39" hidden="1" customHeight="1" x14ac:dyDescent="0.3"/>
    <row r="2" spans="1:15" s="139" customFormat="1" ht="24" customHeight="1" thickBot="1" x14ac:dyDescent="0.35">
      <c r="A2" s="149"/>
      <c r="B2" s="149"/>
      <c r="C2" s="150"/>
      <c r="D2" s="391" t="s">
        <v>126</v>
      </c>
      <c r="E2" s="391"/>
      <c r="F2" s="391"/>
      <c r="G2" s="391"/>
      <c r="H2" s="391"/>
      <c r="I2" s="392"/>
    </row>
    <row r="3" spans="1:15" ht="6.75" customHeight="1" thickTop="1" thickBot="1" x14ac:dyDescent="0.35">
      <c r="A3" s="140"/>
      <c r="B3" s="140"/>
      <c r="C3" s="141"/>
      <c r="D3" s="142"/>
      <c r="E3" s="142"/>
      <c r="F3" s="142"/>
      <c r="G3" s="142"/>
      <c r="H3" s="142"/>
      <c r="I3" s="143"/>
      <c r="J3" s="144"/>
    </row>
    <row r="4" spans="1:15" ht="9.75" hidden="1" customHeight="1" thickBot="1" x14ac:dyDescent="0.35">
      <c r="A4" s="140"/>
      <c r="B4" s="140"/>
      <c r="C4" s="145"/>
      <c r="D4" s="148"/>
      <c r="E4" s="146"/>
      <c r="F4" s="146"/>
      <c r="G4" s="146"/>
      <c r="H4" s="146"/>
      <c r="I4" s="147"/>
    </row>
    <row r="5" spans="1:15" s="151" customFormat="1" ht="19.2" customHeight="1" thickTop="1" thickBot="1" x14ac:dyDescent="0.35">
      <c r="A5" s="164"/>
      <c r="B5" s="164"/>
      <c r="C5" s="165"/>
      <c r="D5" s="166"/>
      <c r="E5" s="405" t="s">
        <v>76</v>
      </c>
      <c r="F5" s="398" t="s">
        <v>125</v>
      </c>
      <c r="G5" s="399"/>
      <c r="H5" s="167"/>
      <c r="I5" s="168"/>
      <c r="J5" s="169"/>
      <c r="K5" s="408" t="s">
        <v>27</v>
      </c>
      <c r="L5" s="409"/>
      <c r="M5" s="409"/>
      <c r="N5" s="409"/>
    </row>
    <row r="6" spans="1:15" s="151" customFormat="1" ht="19.2" customHeight="1" thickTop="1" thickBot="1" x14ac:dyDescent="0.35">
      <c r="A6" s="164"/>
      <c r="B6" s="164"/>
      <c r="C6" s="165"/>
      <c r="D6" s="170"/>
      <c r="E6" s="406"/>
      <c r="F6" s="171" t="s">
        <v>8</v>
      </c>
      <c r="G6" s="172" t="s">
        <v>9</v>
      </c>
      <c r="H6" s="173"/>
      <c r="I6" s="168"/>
      <c r="K6" s="407" t="s">
        <v>117</v>
      </c>
      <c r="L6" s="407"/>
      <c r="M6" s="407"/>
      <c r="N6" s="407"/>
      <c r="O6" s="174"/>
    </row>
    <row r="7" spans="1:15" s="151" customFormat="1" ht="31.95" customHeight="1" thickTop="1" thickBot="1" x14ac:dyDescent="0.35">
      <c r="A7" s="164"/>
      <c r="B7" s="164"/>
      <c r="C7" s="175"/>
      <c r="D7" s="176" t="s">
        <v>73</v>
      </c>
      <c r="E7" s="177">
        <f>+'I.- EQUIPAMIENTO'!E9-'I.- EQUIPAMIENTO'!E19</f>
        <v>0</v>
      </c>
      <c r="F7" s="177">
        <f>+'I.- EQUIPAMIENTO'!$E$19</f>
        <v>0</v>
      </c>
      <c r="G7" s="393" t="s">
        <v>10</v>
      </c>
      <c r="H7" s="173"/>
      <c r="I7" s="168"/>
      <c r="K7" s="407"/>
      <c r="L7" s="407"/>
      <c r="M7" s="407"/>
      <c r="N7" s="407"/>
      <c r="O7" s="174"/>
    </row>
    <row r="8" spans="1:15" s="151" customFormat="1" ht="31.95" customHeight="1" thickTop="1" thickBot="1" x14ac:dyDescent="0.35">
      <c r="A8" s="164"/>
      <c r="B8" s="164"/>
      <c r="C8" s="175"/>
      <c r="D8" s="178" t="s">
        <v>47</v>
      </c>
      <c r="E8" s="179">
        <f>+'I.- EQUIPAMIENTO'!E10-'I.- EQUIPAMIENTO'!E20</f>
        <v>0</v>
      </c>
      <c r="F8" s="179">
        <f>+'I.- EQUIPAMIENTO'!$E$20</f>
        <v>0</v>
      </c>
      <c r="G8" s="394"/>
      <c r="H8" s="173"/>
      <c r="I8" s="168"/>
      <c r="K8" s="407"/>
      <c r="L8" s="407"/>
      <c r="M8" s="407"/>
      <c r="N8" s="407"/>
      <c r="O8" s="174"/>
    </row>
    <row r="9" spans="1:15" s="151" customFormat="1" ht="31.95" customHeight="1" thickTop="1" x14ac:dyDescent="0.3">
      <c r="A9" s="164"/>
      <c r="B9" s="164"/>
      <c r="C9" s="400"/>
      <c r="D9" s="176" t="s">
        <v>86</v>
      </c>
      <c r="E9" s="180">
        <v>0</v>
      </c>
      <c r="F9" s="180">
        <v>0</v>
      </c>
      <c r="G9" s="395"/>
      <c r="H9" s="181"/>
      <c r="I9" s="168"/>
      <c r="K9" s="407" t="s">
        <v>127</v>
      </c>
      <c r="L9" s="407"/>
      <c r="M9" s="407"/>
      <c r="N9" s="407"/>
      <c r="O9" s="174"/>
    </row>
    <row r="10" spans="1:15" s="151" customFormat="1" ht="31.95" customHeight="1" x14ac:dyDescent="0.3">
      <c r="A10" s="164"/>
      <c r="B10" s="164"/>
      <c r="C10" s="400"/>
      <c r="D10" s="178" t="s">
        <v>87</v>
      </c>
      <c r="E10" s="180">
        <v>0</v>
      </c>
      <c r="F10" s="180">
        <v>0</v>
      </c>
      <c r="G10" s="182">
        <v>0</v>
      </c>
      <c r="H10" s="181"/>
      <c r="I10" s="168"/>
      <c r="K10" s="407"/>
      <c r="L10" s="407"/>
      <c r="M10" s="407"/>
      <c r="N10" s="407"/>
    </row>
    <row r="11" spans="1:15" s="151" customFormat="1" ht="31.95" customHeight="1" x14ac:dyDescent="0.3">
      <c r="A11" s="164"/>
      <c r="B11" s="164"/>
      <c r="C11" s="400"/>
      <c r="D11" s="176" t="s">
        <v>88</v>
      </c>
      <c r="E11" s="180">
        <v>0</v>
      </c>
      <c r="F11" s="180">
        <v>0</v>
      </c>
      <c r="G11" s="183">
        <v>0</v>
      </c>
      <c r="H11" s="181"/>
      <c r="I11" s="168"/>
      <c r="K11" s="407" t="s">
        <v>28</v>
      </c>
      <c r="L11" s="407"/>
      <c r="M11" s="407"/>
      <c r="N11" s="407"/>
    </row>
    <row r="12" spans="1:15" s="151" customFormat="1" ht="31.95" customHeight="1" thickBot="1" x14ac:dyDescent="0.35">
      <c r="A12" s="164"/>
      <c r="B12" s="164"/>
      <c r="C12" s="400"/>
      <c r="D12" s="184" t="s">
        <v>89</v>
      </c>
      <c r="E12" s="180">
        <v>0</v>
      </c>
      <c r="F12" s="180">
        <v>0</v>
      </c>
      <c r="G12" s="185">
        <v>0</v>
      </c>
      <c r="H12" s="173"/>
      <c r="I12" s="186" t="str">
        <f>IF(E12+F12+G12=0,"Este Sub-Item debe contemplar Financiamiento","")</f>
        <v>Este Sub-Item debe contemplar Financiamiento</v>
      </c>
      <c r="K12" s="407"/>
      <c r="L12" s="407"/>
      <c r="M12" s="407"/>
      <c r="N12" s="407"/>
    </row>
    <row r="13" spans="1:15" s="151" customFormat="1" ht="15.75" customHeight="1" thickBot="1" x14ac:dyDescent="0.35">
      <c r="A13" s="164"/>
      <c r="B13" s="164"/>
      <c r="C13" s="165"/>
      <c r="D13" s="173"/>
      <c r="E13" s="187"/>
      <c r="F13" s="188"/>
      <c r="G13" s="187"/>
      <c r="H13" s="173"/>
      <c r="I13" s="168"/>
      <c r="K13" s="407" t="s">
        <v>114</v>
      </c>
      <c r="L13" s="407"/>
      <c r="M13" s="407"/>
      <c r="N13" s="407"/>
    </row>
    <row r="14" spans="1:15" s="151" customFormat="1" ht="31.95" customHeight="1" x14ac:dyDescent="0.3">
      <c r="A14" s="164"/>
      <c r="B14" s="164"/>
      <c r="C14" s="401"/>
      <c r="D14" s="189" t="s">
        <v>82</v>
      </c>
      <c r="E14" s="396" t="s">
        <v>10</v>
      </c>
      <c r="F14" s="190">
        <f>+'I.- EQUIPAMIENTO'!$E$18</f>
        <v>0</v>
      </c>
      <c r="G14" s="182">
        <v>0</v>
      </c>
      <c r="H14" s="173"/>
      <c r="I14" s="168"/>
      <c r="J14" s="191"/>
      <c r="K14" s="407"/>
      <c r="L14" s="407"/>
      <c r="M14" s="407"/>
      <c r="N14" s="407"/>
    </row>
    <row r="15" spans="1:15" s="151" customFormat="1" ht="31.95" customHeight="1" x14ac:dyDescent="0.3">
      <c r="A15" s="164"/>
      <c r="B15" s="164"/>
      <c r="C15" s="401"/>
      <c r="D15" s="192" t="s">
        <v>81</v>
      </c>
      <c r="E15" s="396"/>
      <c r="F15" s="193">
        <f>+'I.- EQUIPAMIENTO'!$E$16+'I.- EQUIPAMIENTO'!E17</f>
        <v>0</v>
      </c>
      <c r="G15" s="194">
        <v>0</v>
      </c>
      <c r="H15" s="173"/>
      <c r="I15" s="168"/>
      <c r="J15" s="191"/>
      <c r="K15" s="407"/>
      <c r="L15" s="407"/>
      <c r="M15" s="407"/>
      <c r="N15" s="407"/>
    </row>
    <row r="16" spans="1:15" s="151" customFormat="1" ht="31.95" customHeight="1" thickBot="1" x14ac:dyDescent="0.35">
      <c r="A16" s="164"/>
      <c r="B16" s="164"/>
      <c r="C16" s="401"/>
      <c r="D16" s="195" t="s">
        <v>83</v>
      </c>
      <c r="E16" s="397"/>
      <c r="F16" s="196">
        <v>0</v>
      </c>
      <c r="G16" s="197">
        <v>0</v>
      </c>
      <c r="H16" s="173"/>
      <c r="I16" s="198"/>
      <c r="J16" s="169"/>
      <c r="K16" s="407"/>
      <c r="L16" s="407"/>
      <c r="M16" s="407"/>
      <c r="N16" s="407"/>
    </row>
    <row r="17" spans="1:20" s="151" customFormat="1" ht="15.75" customHeight="1" thickTop="1" x14ac:dyDescent="0.3">
      <c r="A17" s="164"/>
      <c r="B17" s="164"/>
      <c r="C17" s="165"/>
      <c r="D17" s="173"/>
      <c r="E17" s="199"/>
      <c r="F17" s="200"/>
      <c r="G17" s="199"/>
      <c r="H17" s="173"/>
      <c r="I17" s="168"/>
    </row>
    <row r="18" spans="1:20" s="151" customFormat="1" ht="112.5" customHeight="1" x14ac:dyDescent="0.3">
      <c r="A18" s="164"/>
      <c r="B18" s="164"/>
      <c r="C18" s="165"/>
      <c r="D18" s="201" t="str">
        <f>IF(E23+F23+G23=0,"","VERIFICACION DE APORTES")</f>
        <v/>
      </c>
      <c r="E18" s="202" t="str">
        <f>IF(OR(E23=0,(E7+E8+F7+F8)&lt;50000000)," ",IF(SUM(E9:E12)&gt;((E7+E8)*0.5),"Total B. Traslados e Instalación no puede ser Mayor al 50% de A. Equipamiento.-",IF(SUM(E7:E12)&lt;=400000000,"Aporte Solicitado a FONDEQUIP OK",IF(SUM(E7:E12)&gt;400000000,"Monto solicitado a FONDEQUIP excede el Máximo a financiar por Proyecto",""))))</f>
        <v xml:space="preserve"> </v>
      </c>
      <c r="F18" s="202" t="str">
        <f>IF($E$29=0,"",IF(F7+F8+F14+F15&gt;=$E$25*10%,"Aporte Pecuniario OK","Aporte Pecuniario debe ser equivalente a, al menos, el 10% de A. Equipamiento.-"))</f>
        <v/>
      </c>
      <c r="G18" s="203" t="str">
        <f>IF($E$29=0," ",IF(SUM(G10+G11+G12+G14+G15+G16+F7+F8+F9+F10+F11+F12+F14+F15+F16)&gt;=$E$25*50%,"Aporte No Pecuniario OK",IF(SUM(G10+G11+G12+G14+G15+G16+F7+F8+F9+F10+F11+F12+F14+F15+F16)&lt;$E$25*50%,"Aporte No Pecuniario debe ser, al menos, el equivalente al porcentaje no financiado con Aporte Pecuniario para cumplir con el mínimo correspondiente al 50% de A. Equipamiento.-")))</f>
        <v xml:space="preserve"> </v>
      </c>
      <c r="H18" s="204"/>
      <c r="I18" s="198"/>
      <c r="O18" s="169"/>
      <c r="P18" s="151">
        <f>IF(I12="Este Sub Item debe Contemplar Financiamiento",1,0)</f>
        <v>0</v>
      </c>
      <c r="Q18" s="151">
        <f>IF(E18="Aporte Solicitado a CONICYT OK",1,0)</f>
        <v>0</v>
      </c>
      <c r="R18" s="151">
        <f>IF(F18="Aporte Pecuniario Universidad OK",1,0)</f>
        <v>0</v>
      </c>
      <c r="S18" s="151">
        <f>IF(G18="Aporte No Pecuniario OK",1,0)</f>
        <v>0</v>
      </c>
      <c r="T18" s="151">
        <f>S18+R18+Q18+P18</f>
        <v>0</v>
      </c>
    </row>
    <row r="19" spans="1:20" s="151" customFormat="1" ht="8.25" customHeight="1" thickBot="1" x14ac:dyDescent="0.35">
      <c r="A19" s="164"/>
      <c r="B19" s="164"/>
      <c r="C19" s="165"/>
      <c r="D19" s="205"/>
      <c r="E19" s="181"/>
      <c r="F19" s="173"/>
      <c r="G19" s="173"/>
      <c r="H19" s="173"/>
      <c r="I19" s="198"/>
    </row>
    <row r="20" spans="1:20" s="151" customFormat="1" ht="39.75" customHeight="1" x14ac:dyDescent="0.3">
      <c r="A20" s="164"/>
      <c r="B20" s="164"/>
      <c r="C20" s="206"/>
      <c r="D20" s="402" t="s">
        <v>136</v>
      </c>
      <c r="E20" s="403"/>
      <c r="F20" s="403"/>
      <c r="G20" s="404"/>
      <c r="H20" s="207"/>
      <c r="I20" s="208"/>
    </row>
    <row r="21" spans="1:20" s="151" customFormat="1" x14ac:dyDescent="0.3"/>
    <row r="22" spans="1:20" s="151" customFormat="1" ht="12.75" customHeight="1" x14ac:dyDescent="0.3"/>
    <row r="23" spans="1:20" s="151" customFormat="1" ht="23.25" customHeight="1" x14ac:dyDescent="0.3">
      <c r="D23" s="152" t="s">
        <v>24</v>
      </c>
      <c r="E23" s="153">
        <f>SUM(E7:E16)</f>
        <v>0</v>
      </c>
      <c r="F23" s="154">
        <f>SUM(F7:F16)</f>
        <v>0</v>
      </c>
      <c r="G23" s="155">
        <f>SUM(G7:G16)</f>
        <v>0</v>
      </c>
    </row>
    <row r="24" spans="1:20" s="151" customFormat="1" ht="23.25" customHeight="1" x14ac:dyDescent="0.3">
      <c r="E24" s="156"/>
      <c r="F24" s="156"/>
      <c r="G24" s="156"/>
    </row>
    <row r="25" spans="1:20" s="151" customFormat="1" ht="23.25" customHeight="1" x14ac:dyDescent="0.3">
      <c r="D25" s="157" t="s">
        <v>92</v>
      </c>
      <c r="E25" s="155">
        <f>'I.- EQUIPAMIENTO'!E9+'I.- EQUIPAMIENTO'!E10</f>
        <v>0</v>
      </c>
      <c r="F25" s="158" t="str">
        <f>IF(AND(E25&gt;0,E25&lt;50000000),"El Monto Mínimo debe ser $50.000.000.-"," ")</f>
        <v xml:space="preserve"> </v>
      </c>
      <c r="G25" s="156"/>
    </row>
    <row r="26" spans="1:20" s="151" customFormat="1" ht="23.25" customHeight="1" x14ac:dyDescent="0.3">
      <c r="D26" s="151" t="s">
        <v>104</v>
      </c>
      <c r="E26" s="156">
        <f>E25*0.5</f>
        <v>0</v>
      </c>
      <c r="F26" s="156"/>
      <c r="G26" s="156"/>
    </row>
    <row r="27" spans="1:20" s="151" customFormat="1" ht="26.25" customHeight="1" x14ac:dyDescent="0.3">
      <c r="D27" s="157" t="s">
        <v>23</v>
      </c>
      <c r="E27" s="155">
        <f>SUM(F23:G23)</f>
        <v>0</v>
      </c>
      <c r="F27" s="159">
        <f>+E27-E26</f>
        <v>0</v>
      </c>
      <c r="G27" s="160"/>
    </row>
    <row r="28" spans="1:20" s="151" customFormat="1" ht="26.25" customHeight="1" x14ac:dyDescent="0.3">
      <c r="E28" s="156"/>
      <c r="F28" s="156"/>
      <c r="G28" s="156"/>
    </row>
    <row r="29" spans="1:20" s="151" customFormat="1" ht="23.25" customHeight="1" x14ac:dyDescent="0.3">
      <c r="D29" s="157" t="s">
        <v>105</v>
      </c>
      <c r="E29" s="155">
        <f>+'I.- EQUIPAMIENTO'!E24</f>
        <v>0</v>
      </c>
      <c r="F29" s="161">
        <f>+E29*0.5</f>
        <v>0</v>
      </c>
      <c r="G29" s="156"/>
    </row>
    <row r="30" spans="1:20" s="151" customFormat="1" ht="23.25" customHeight="1" x14ac:dyDescent="0.3">
      <c r="D30" s="151" t="s">
        <v>128</v>
      </c>
      <c r="E30" s="162">
        <f>+IF($F$29&gt;$F$30,$F$30,$F$29)</f>
        <v>0</v>
      </c>
      <c r="F30" s="161">
        <f>400000000-E29</f>
        <v>400000000</v>
      </c>
      <c r="G30" s="156"/>
    </row>
    <row r="31" spans="1:20" s="151" customFormat="1" ht="23.25" customHeight="1" x14ac:dyDescent="0.3">
      <c r="D31" s="157" t="s">
        <v>93</v>
      </c>
      <c r="E31" s="155">
        <f>SUM($E$9:$E$12)</f>
        <v>0</v>
      </c>
      <c r="F31" s="159">
        <f>+E31-E30</f>
        <v>0</v>
      </c>
      <c r="G31" s="156"/>
    </row>
    <row r="32" spans="1:20" s="151" customFormat="1" ht="27" customHeight="1" x14ac:dyDescent="0.3">
      <c r="D32" s="151" t="s">
        <v>94</v>
      </c>
      <c r="E32" s="163">
        <f>+IF(E29&gt;0,E31/E29,0)</f>
        <v>0</v>
      </c>
    </row>
  </sheetData>
  <sheetProtection password="DD24" sheet="1" selectLockedCells="1"/>
  <mergeCells count="13">
    <mergeCell ref="D20:G20"/>
    <mergeCell ref="E5:E6"/>
    <mergeCell ref="K6:N8"/>
    <mergeCell ref="K9:N10"/>
    <mergeCell ref="K11:N12"/>
    <mergeCell ref="K13:N16"/>
    <mergeCell ref="K5:N5"/>
    <mergeCell ref="D2:I2"/>
    <mergeCell ref="G7:G9"/>
    <mergeCell ref="E14:E16"/>
    <mergeCell ref="F5:G5"/>
    <mergeCell ref="C9:C12"/>
    <mergeCell ref="C14:C16"/>
  </mergeCells>
  <conditionalFormatting sqref="F27">
    <cfRule type="cellIs" dxfId="89" priority="22" stopIfTrue="1" operator="lessThan">
      <formula>0</formula>
    </cfRule>
  </conditionalFormatting>
  <conditionalFormatting sqref="E32">
    <cfRule type="cellIs" dxfId="88" priority="21" stopIfTrue="1" operator="greaterThan">
      <formula>0.5</formula>
    </cfRule>
  </conditionalFormatting>
  <conditionalFormatting sqref="E30">
    <cfRule type="cellIs" dxfId="87" priority="12" stopIfTrue="1" operator="lessThan">
      <formula>0</formula>
    </cfRule>
  </conditionalFormatting>
  <conditionalFormatting sqref="D18">
    <cfRule type="containsText" dxfId="86" priority="11" stopIfTrue="1" operator="containsText" text="VERIFICACION ">
      <formula>NOT(ISERROR(SEARCH("VERIFICACION ",D18)))</formula>
    </cfRule>
  </conditionalFormatting>
  <conditionalFormatting sqref="E18">
    <cfRule type="containsText" dxfId="85" priority="8" stopIfTrue="1" operator="containsText" text="OK">
      <formula>NOT(ISERROR(SEARCH("OK",E18)))</formula>
    </cfRule>
    <cfRule type="containsText" dxfId="84" priority="9" stopIfTrue="1" operator="containsText" text="excede el Máximo">
      <formula>NOT(ISERROR(SEARCH("excede el Máximo",E18)))</formula>
    </cfRule>
    <cfRule type="containsText" dxfId="83" priority="10" stopIfTrue="1" operator="containsText" text="no puede ser Mayor">
      <formula>NOT(ISERROR(SEARCH("no puede ser Mayor",E18)))</formula>
    </cfRule>
  </conditionalFormatting>
  <conditionalFormatting sqref="F18">
    <cfRule type="containsText" dxfId="82" priority="6" stopIfTrue="1" operator="containsText" text="OK">
      <formula>NOT(ISERROR(SEARCH("OK",F18)))</formula>
    </cfRule>
    <cfRule type="containsText" dxfId="81" priority="7" stopIfTrue="1" operator="containsText" text="debe ser ">
      <formula>NOT(ISERROR(SEARCH("debe ser ",F18)))</formula>
    </cfRule>
  </conditionalFormatting>
  <conditionalFormatting sqref="G18">
    <cfRule type="containsText" dxfId="80" priority="4" stopIfTrue="1" operator="containsText" text="debe ser">
      <formula>NOT(ISERROR(SEARCH("debe ser",G18)))</formula>
    </cfRule>
    <cfRule type="containsText" dxfId="79" priority="5" stopIfTrue="1" operator="containsText" text="OK">
      <formula>NOT(ISERROR(SEARCH("OK",G18)))</formula>
    </cfRule>
  </conditionalFormatting>
  <conditionalFormatting sqref="I12">
    <cfRule type="containsText" dxfId="78" priority="3" stopIfTrue="1" operator="containsText" text="Contemplar">
      <formula>NOT(ISERROR(SEARCH("Contemplar",I12)))</formula>
    </cfRule>
  </conditionalFormatting>
  <conditionalFormatting sqref="E25">
    <cfRule type="cellIs" dxfId="77" priority="2" operator="lessThan">
      <formula>50000000</formula>
    </cfRule>
  </conditionalFormatting>
  <conditionalFormatting sqref="F31">
    <cfRule type="cellIs" dxfId="76" priority="1" stopIfTrue="1" operator="greaterThan">
      <formula>0</formula>
    </cfRule>
  </conditionalFormatting>
  <printOptions horizontalCentered="1"/>
  <pageMargins left="0" right="0" top="0.78740157480314965" bottom="0.78740157480314965" header="0" footer="0.59055118110236227"/>
  <pageSetup scale="75" orientation="landscape" r:id="rId1"/>
  <headerFooter alignWithMargins="0">
    <oddFooter>&amp;L&amp;A - &amp;F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O23"/>
  <sheetViews>
    <sheetView showGridLines="0" zoomScale="90" zoomScaleNormal="90" workbookViewId="0">
      <selection activeCell="H16" sqref="H16"/>
    </sheetView>
  </sheetViews>
  <sheetFormatPr baseColWidth="10" defaultColWidth="11.44140625" defaultRowHeight="14.4" x14ac:dyDescent="0.3"/>
  <cols>
    <col min="1" max="1" width="4" style="151" customWidth="1"/>
    <col min="2" max="2" width="6.88671875" style="151" customWidth="1"/>
    <col min="3" max="3" width="4" style="151" customWidth="1"/>
    <col min="4" max="4" width="18.88671875" style="151" customWidth="1"/>
    <col min="5" max="5" width="41.44140625" style="151" customWidth="1"/>
    <col min="6" max="9" width="30" style="151" customWidth="1"/>
    <col min="10" max="10" width="3.44140625" style="151" customWidth="1"/>
    <col min="11" max="11" width="12.6640625" style="151" customWidth="1"/>
    <col min="12" max="12" width="17.44140625" style="151" customWidth="1"/>
    <col min="13" max="13" width="20.44140625" style="151" customWidth="1"/>
    <col min="14" max="14" width="16.5546875" style="151" customWidth="1"/>
    <col min="15" max="15" width="9.44140625" style="151" customWidth="1"/>
    <col min="16" max="16384" width="11.44140625" style="151"/>
  </cols>
  <sheetData>
    <row r="1" spans="2:15" s="322" customFormat="1" ht="28.2" customHeight="1" x14ac:dyDescent="0.3">
      <c r="B1" s="427" t="s">
        <v>13</v>
      </c>
      <c r="C1" s="428"/>
      <c r="D1" s="428"/>
      <c r="E1" s="428"/>
      <c r="F1" s="428"/>
      <c r="G1" s="428"/>
      <c r="H1" s="428"/>
      <c r="I1" s="429"/>
      <c r="J1" s="321"/>
    </row>
    <row r="2" spans="2:15" hidden="1" x14ac:dyDescent="0.3">
      <c r="B2" s="283"/>
      <c r="C2" s="411"/>
      <c r="D2" s="411"/>
      <c r="E2" s="411"/>
      <c r="F2" s="411"/>
      <c r="G2" s="411"/>
      <c r="H2" s="411"/>
      <c r="I2" s="411"/>
      <c r="J2" s="283"/>
    </row>
    <row r="3" spans="2:15" ht="9" customHeight="1" thickBot="1" x14ac:dyDescent="0.35">
      <c r="B3" s="284"/>
      <c r="C3" s="415"/>
      <c r="D3" s="416"/>
      <c r="E3" s="416"/>
      <c r="F3" s="416"/>
      <c r="G3" s="416"/>
      <c r="H3" s="416"/>
      <c r="I3" s="416"/>
      <c r="J3" s="285"/>
      <c r="K3" s="286"/>
      <c r="L3" s="286"/>
      <c r="M3" s="286"/>
    </row>
    <row r="4" spans="2:15" ht="13.5" hidden="1" customHeight="1" thickBot="1" x14ac:dyDescent="0.35">
      <c r="B4" s="284"/>
      <c r="C4" s="284"/>
      <c r="D4" s="285"/>
      <c r="E4" s="285"/>
      <c r="F4" s="284"/>
      <c r="G4" s="284"/>
      <c r="H4" s="284"/>
      <c r="I4" s="287"/>
      <c r="J4" s="284"/>
      <c r="K4" s="288"/>
      <c r="L4" s="288"/>
      <c r="M4" s="286"/>
    </row>
    <row r="5" spans="2:15" ht="30" customHeight="1" thickBot="1" x14ac:dyDescent="0.35">
      <c r="B5" s="430" t="s">
        <v>74</v>
      </c>
      <c r="C5" s="431"/>
      <c r="D5" s="431"/>
      <c r="E5" s="431"/>
      <c r="F5" s="418" t="s">
        <v>17</v>
      </c>
      <c r="G5" s="412" t="s">
        <v>75</v>
      </c>
      <c r="H5" s="412" t="s">
        <v>118</v>
      </c>
      <c r="I5" s="417"/>
      <c r="J5" s="289"/>
      <c r="K5" s="288"/>
      <c r="L5" s="288"/>
      <c r="M5" s="288"/>
      <c r="N5" s="288"/>
      <c r="O5" s="288"/>
    </row>
    <row r="6" spans="2:15" ht="22.8" customHeight="1" thickBot="1" x14ac:dyDescent="0.35">
      <c r="B6" s="290" t="s">
        <v>0</v>
      </c>
      <c r="C6" s="423" t="s">
        <v>91</v>
      </c>
      <c r="D6" s="423"/>
      <c r="E6" s="291" t="s">
        <v>90</v>
      </c>
      <c r="F6" s="419"/>
      <c r="G6" s="413"/>
      <c r="H6" s="292" t="s">
        <v>1</v>
      </c>
      <c r="I6" s="293" t="s">
        <v>2</v>
      </c>
      <c r="J6" s="289"/>
      <c r="K6" s="288"/>
      <c r="L6" s="288"/>
      <c r="M6" s="288"/>
      <c r="N6" s="288"/>
      <c r="O6" s="288"/>
    </row>
    <row r="7" spans="2:15" ht="32.4" customHeight="1" x14ac:dyDescent="0.3">
      <c r="B7" s="424" t="s">
        <v>4</v>
      </c>
      <c r="C7" s="420" t="s">
        <v>3</v>
      </c>
      <c r="D7" s="421" t="s">
        <v>4</v>
      </c>
      <c r="E7" s="294" t="s">
        <v>73</v>
      </c>
      <c r="F7" s="295">
        <f>G7+H7</f>
        <v>0</v>
      </c>
      <c r="G7" s="296">
        <f>+'II TRASLADOS , INST. OPERACION'!E7</f>
        <v>0</v>
      </c>
      <c r="H7" s="296">
        <f>+'II TRASLADOS , INST. OPERACION'!F7</f>
        <v>0</v>
      </c>
      <c r="I7" s="297"/>
      <c r="J7" s="289"/>
      <c r="K7" s="288"/>
      <c r="L7" s="298"/>
      <c r="M7" s="288"/>
      <c r="N7" s="288"/>
      <c r="O7" s="288"/>
    </row>
    <row r="8" spans="2:15" ht="32.4" customHeight="1" x14ac:dyDescent="0.3">
      <c r="B8" s="425"/>
      <c r="C8" s="414"/>
      <c r="D8" s="422"/>
      <c r="E8" s="299" t="s">
        <v>57</v>
      </c>
      <c r="F8" s="300">
        <f>G8+H8</f>
        <v>0</v>
      </c>
      <c r="G8" s="301">
        <f>+'II TRASLADOS , INST. OPERACION'!E8</f>
        <v>0</v>
      </c>
      <c r="H8" s="301">
        <f>+'II TRASLADOS , INST. OPERACION'!F8</f>
        <v>0</v>
      </c>
      <c r="I8" s="302"/>
      <c r="J8" s="289"/>
      <c r="K8" s="288"/>
      <c r="L8" s="303"/>
      <c r="M8" s="288"/>
      <c r="N8" s="288"/>
      <c r="O8" s="288"/>
    </row>
    <row r="9" spans="2:15" ht="32.4" customHeight="1" x14ac:dyDescent="0.3">
      <c r="B9" s="425"/>
      <c r="C9" s="414" t="s">
        <v>5</v>
      </c>
      <c r="D9" s="422" t="s">
        <v>103</v>
      </c>
      <c r="E9" s="299" t="s">
        <v>86</v>
      </c>
      <c r="F9" s="300">
        <f>G9+H9</f>
        <v>0</v>
      </c>
      <c r="G9" s="301">
        <f>'II TRASLADOS , INST. OPERACION'!E9</f>
        <v>0</v>
      </c>
      <c r="H9" s="301">
        <f>+'II TRASLADOS , INST. OPERACION'!F9</f>
        <v>0</v>
      </c>
      <c r="I9" s="302"/>
      <c r="J9" s="289"/>
      <c r="K9" s="288"/>
      <c r="L9" s="304"/>
      <c r="M9" s="288"/>
      <c r="N9" s="288"/>
      <c r="O9" s="288"/>
    </row>
    <row r="10" spans="2:15" ht="32.4" customHeight="1" x14ac:dyDescent="0.3">
      <c r="B10" s="425"/>
      <c r="C10" s="414"/>
      <c r="D10" s="422"/>
      <c r="E10" s="299" t="s">
        <v>87</v>
      </c>
      <c r="F10" s="300">
        <f>G10+H10+I10</f>
        <v>0</v>
      </c>
      <c r="G10" s="301">
        <f>'II TRASLADOS , INST. OPERACION'!E10</f>
        <v>0</v>
      </c>
      <c r="H10" s="301">
        <f>+'II TRASLADOS , INST. OPERACION'!F10</f>
        <v>0</v>
      </c>
      <c r="I10" s="305">
        <f>'II TRASLADOS , INST. OPERACION'!G10</f>
        <v>0</v>
      </c>
      <c r="J10" s="289"/>
      <c r="K10" s="288"/>
      <c r="L10" s="288"/>
      <c r="M10" s="288"/>
      <c r="N10" s="288"/>
      <c r="O10" s="288"/>
    </row>
    <row r="11" spans="2:15" ht="32.4" customHeight="1" x14ac:dyDescent="0.3">
      <c r="B11" s="425"/>
      <c r="C11" s="414"/>
      <c r="D11" s="422"/>
      <c r="E11" s="299" t="s">
        <v>88</v>
      </c>
      <c r="F11" s="300">
        <f>+G11+H11+I11</f>
        <v>0</v>
      </c>
      <c r="G11" s="301">
        <f>'II TRASLADOS , INST. OPERACION'!E11</f>
        <v>0</v>
      </c>
      <c r="H11" s="301">
        <f>+'II TRASLADOS , INST. OPERACION'!F11</f>
        <v>0</v>
      </c>
      <c r="I11" s="305">
        <f>'II TRASLADOS , INST. OPERACION'!G11</f>
        <v>0</v>
      </c>
      <c r="J11" s="289"/>
      <c r="K11" s="410" t="str">
        <f>IF(G11="","No puede tener celdas vacías",IF(G12="","No puede tener celdas vacías",IF(H11="","No puede tener celdas vacías",IF(H12="","No puede tener celdas vacías",IF(I10="","No puede tener celdas vacías",IF(I11="","No puede tener celdas vacías",IF(I12="","No puede tener celdas vacías","")))))))</f>
        <v/>
      </c>
      <c r="L11" s="410"/>
      <c r="M11" s="286"/>
    </row>
    <row r="12" spans="2:15" ht="32.4" customHeight="1" x14ac:dyDescent="0.3">
      <c r="B12" s="425"/>
      <c r="C12" s="414"/>
      <c r="D12" s="422"/>
      <c r="E12" s="299" t="s">
        <v>89</v>
      </c>
      <c r="F12" s="306" t="str">
        <f>IF(SUM(G12+H12+I12)=0,"Este Sub Item debe contemplar Financiamiento",SUM(G12:I12))</f>
        <v>Este Sub Item debe contemplar Financiamiento</v>
      </c>
      <c r="G12" s="301">
        <f>'II TRASLADOS , INST. OPERACION'!E12</f>
        <v>0</v>
      </c>
      <c r="H12" s="301">
        <f>+'II TRASLADOS , INST. OPERACION'!F12</f>
        <v>0</v>
      </c>
      <c r="I12" s="305">
        <f>'II TRASLADOS , INST. OPERACION'!G12</f>
        <v>0</v>
      </c>
      <c r="J12" s="289"/>
      <c r="K12" s="410"/>
      <c r="L12" s="410"/>
      <c r="M12" s="286"/>
    </row>
    <row r="13" spans="2:15" ht="32.4" customHeight="1" x14ac:dyDescent="0.3">
      <c r="B13" s="425" t="s">
        <v>102</v>
      </c>
      <c r="C13" s="414" t="s">
        <v>6</v>
      </c>
      <c r="D13" s="422" t="s">
        <v>7</v>
      </c>
      <c r="E13" s="299" t="s">
        <v>82</v>
      </c>
      <c r="F13" s="307">
        <f>H13+I13</f>
        <v>0</v>
      </c>
      <c r="G13" s="308"/>
      <c r="H13" s="301">
        <f>+'II TRASLADOS , INST. OPERACION'!F14</f>
        <v>0</v>
      </c>
      <c r="I13" s="305">
        <f>+'II TRASLADOS , INST. OPERACION'!G14</f>
        <v>0</v>
      </c>
      <c r="J13" s="289"/>
      <c r="K13" s="410" t="str">
        <f>IF(H13="","No puede tener celdas vacías",IF(H15="","No puede tener celdas vacías",IF(I13="","No puede tener celdas vacías",IF(I15="","No puede tener celdas vacías",""))))</f>
        <v/>
      </c>
      <c r="L13" s="410"/>
      <c r="M13" s="286"/>
    </row>
    <row r="14" spans="2:15" ht="32.4" customHeight="1" x14ac:dyDescent="0.3">
      <c r="B14" s="425"/>
      <c r="C14" s="414"/>
      <c r="D14" s="422"/>
      <c r="E14" s="299" t="s">
        <v>81</v>
      </c>
      <c r="F14" s="307">
        <f>H14+I14</f>
        <v>0</v>
      </c>
      <c r="G14" s="308"/>
      <c r="H14" s="301">
        <f>+'II TRASLADOS , INST. OPERACION'!F15</f>
        <v>0</v>
      </c>
      <c r="I14" s="305">
        <f>+'II TRASLADOS , INST. OPERACION'!G15</f>
        <v>0</v>
      </c>
      <c r="J14" s="289"/>
      <c r="K14" s="410"/>
      <c r="L14" s="410"/>
      <c r="M14" s="286"/>
    </row>
    <row r="15" spans="2:15" ht="32.4" customHeight="1" thickBot="1" x14ac:dyDescent="0.35">
      <c r="B15" s="426"/>
      <c r="C15" s="413"/>
      <c r="D15" s="435"/>
      <c r="E15" s="309" t="s">
        <v>84</v>
      </c>
      <c r="F15" s="310">
        <f>+H15+I15</f>
        <v>0</v>
      </c>
      <c r="G15" s="311"/>
      <c r="H15" s="312">
        <f>+'II TRASLADOS , INST. OPERACION'!F16</f>
        <v>0</v>
      </c>
      <c r="I15" s="313">
        <f>+'II TRASLADOS , INST. OPERACION'!G16</f>
        <v>0</v>
      </c>
      <c r="J15" s="289"/>
      <c r="K15" s="410"/>
      <c r="L15" s="410"/>
      <c r="M15" s="286"/>
    </row>
    <row r="16" spans="2:15" ht="111" customHeight="1" thickBot="1" x14ac:dyDescent="0.35">
      <c r="B16" s="432" t="s">
        <v>14</v>
      </c>
      <c r="C16" s="433"/>
      <c r="D16" s="434"/>
      <c r="E16" s="314" t="s">
        <v>24</v>
      </c>
      <c r="F16" s="315" t="str">
        <f>IF(SUM(F7:F8)&lt;50000000,"El Monto Mínimo del ítem Equipamiento debe ser $50.000.000.-",SUM(F7:F15))</f>
        <v>El Monto Mínimo del ítem Equipamiento debe ser $50.000.000.-</v>
      </c>
      <c r="G16" s="316">
        <f>IF(SUM(G7:G15)&gt;400000000,"Monto Solicitado a FONDEQUIP no puede ser mayor a $400.000.000 (máximo a financiar por Proyecto).-",IF(SUM(G9:G12)&gt;(SUM(G7:G8)*0.5),"Total B. Traslados e Instalación no puede ser Mayor al 50% de  A. Equipamiento.- ",SUM(G7:G15)))</f>
        <v>0</v>
      </c>
      <c r="H16" s="316" t="str">
        <f>IF(('II TRASLADOS , INST. OPERACION'!E29=0),"Aporte Pecuniario debe ser, al menos, el 10% de A. Equipamiento en los sub-ítems correspondientes (Contratación de Personal para operación del equipamiento y/o Capacitaciones y/o Equipamiento/Accesorios).-",SUM(H7:H15))</f>
        <v>Aporte Pecuniario debe ser, al menos, el 10% de A. Equipamiento en los sub-ítems correspondientes (Contratación de Personal para operación del equipamiento y/o Capacitaciones y/o Equipamiento/Accesorios).-</v>
      </c>
      <c r="I16" s="317">
        <f>IF(SUM(SUM(I10:I15)+SUM(H7:H15))&lt;(F7+F8)*50%,"Aporte No Pecuniario debe ser, al menos, el equivalente al porcentaje no financiado con Aporte Pecuniario para cumplir con el mínimo correspondiente al 50% de A. Equipamiento.-",SUM(I7:I15))</f>
        <v>0</v>
      </c>
      <c r="J16" s="289"/>
    </row>
    <row r="17" spans="2:13" x14ac:dyDescent="0.3">
      <c r="B17" s="284"/>
      <c r="C17" s="284"/>
      <c r="D17" s="284"/>
      <c r="E17" s="318"/>
      <c r="F17" s="284"/>
      <c r="G17" s="319"/>
      <c r="H17" s="319"/>
      <c r="I17" s="284"/>
      <c r="J17" s="284"/>
      <c r="K17" s="288"/>
      <c r="L17" s="288"/>
      <c r="M17" s="286"/>
    </row>
    <row r="18" spans="2:13" x14ac:dyDescent="0.3">
      <c r="B18" s="288"/>
      <c r="C18" s="286"/>
      <c r="D18" s="286"/>
      <c r="E18" s="286"/>
      <c r="F18" s="286"/>
      <c r="G18" s="286"/>
      <c r="H18" s="286"/>
      <c r="I18" s="286"/>
      <c r="J18" s="286"/>
      <c r="K18" s="286"/>
      <c r="L18" s="286"/>
      <c r="M18" s="286"/>
    </row>
    <row r="19" spans="2:13" x14ac:dyDescent="0.3"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286"/>
      <c r="M19" s="286"/>
    </row>
    <row r="23" spans="2:13" x14ac:dyDescent="0.3">
      <c r="G23" s="320"/>
    </row>
  </sheetData>
  <sheetProtection password="DD24" sheet="1" selectLockedCells="1"/>
  <mergeCells count="19">
    <mergeCell ref="B7:B12"/>
    <mergeCell ref="B13:B15"/>
    <mergeCell ref="B1:I1"/>
    <mergeCell ref="B5:E5"/>
    <mergeCell ref="B16:D16"/>
    <mergeCell ref="D13:D15"/>
    <mergeCell ref="C9:C12"/>
    <mergeCell ref="D9:D12"/>
    <mergeCell ref="K11:L12"/>
    <mergeCell ref="K13:L15"/>
    <mergeCell ref="C2:I2"/>
    <mergeCell ref="G5:G6"/>
    <mergeCell ref="C13:C15"/>
    <mergeCell ref="C3:I3"/>
    <mergeCell ref="H5:I5"/>
    <mergeCell ref="F5:F6"/>
    <mergeCell ref="C7:C8"/>
    <mergeCell ref="D7:D8"/>
    <mergeCell ref="C6:D6"/>
  </mergeCells>
  <conditionalFormatting sqref="K13:K14">
    <cfRule type="containsText" dxfId="75" priority="20" stopIfTrue="1" operator="containsText" text="Monto Item Equipamiento OK">
      <formula>NOT(ISERROR(SEARCH("Monto Item Equipamiento OK",K13)))</formula>
    </cfRule>
  </conditionalFormatting>
  <conditionalFormatting sqref="K13:K14">
    <cfRule type="containsText" dxfId="74" priority="17" operator="containsText" text="$50.000.000">
      <formula>NOT(ISERROR(SEARCH("$50.000.000",K13)))</formula>
    </cfRule>
    <cfRule type="containsText" dxfId="73" priority="18" operator="containsText" text="Excede">
      <formula>NOT(ISERROR(SEARCH("Excede",K13)))</formula>
    </cfRule>
    <cfRule type="containsText" dxfId="72" priority="19" operator="containsText" text="M$50.000">
      <formula>NOT(ISERROR(SEARCH("M$50.000",K13)))</formula>
    </cfRule>
  </conditionalFormatting>
  <conditionalFormatting sqref="K11">
    <cfRule type="containsText" dxfId="71" priority="14" operator="containsText" text="$50.000.000">
      <formula>NOT(ISERROR(SEARCH("$50.000.000",K11)))</formula>
    </cfRule>
    <cfRule type="containsText" dxfId="70" priority="15" operator="containsText" text="Excede">
      <formula>NOT(ISERROR(SEARCH("Excede",K11)))</formula>
    </cfRule>
    <cfRule type="containsText" dxfId="69" priority="16" operator="containsText" text="M$50.000">
      <formula>NOT(ISERROR(SEARCH("M$50.000",K11)))</formula>
    </cfRule>
  </conditionalFormatting>
  <conditionalFormatting sqref="K11">
    <cfRule type="containsText" dxfId="68" priority="13" stopIfTrue="1" operator="containsText" text="Monto Item Equipamiento OK">
      <formula>NOT(ISERROR(SEARCH("Monto Item Equipamiento OK",K11)))</formula>
    </cfRule>
  </conditionalFormatting>
  <conditionalFormatting sqref="K11:L12">
    <cfRule type="containsText" dxfId="67" priority="11" stopIfTrue="1" operator="containsText" text="No puede tener">
      <formula>NOT(ISERROR(SEARCH("No puede tener",K11)))</formula>
    </cfRule>
  </conditionalFormatting>
  <conditionalFormatting sqref="K13:L15">
    <cfRule type="containsText" dxfId="66" priority="10" stopIfTrue="1" operator="containsText" text="No puede tener">
      <formula>NOT(ISERROR(SEARCH("No puede tener",K13)))</formula>
    </cfRule>
  </conditionalFormatting>
  <conditionalFormatting sqref="F16">
    <cfRule type="containsText" dxfId="65" priority="5" stopIfTrue="1" operator="containsText" text="El Monto">
      <formula>NOT(ISERROR(SEARCH("El Monto",F16)))</formula>
    </cfRule>
  </conditionalFormatting>
  <conditionalFormatting sqref="G16">
    <cfRule type="cellIs" dxfId="64" priority="4" stopIfTrue="1" operator="greaterThan">
      <formula>400000000</formula>
    </cfRule>
  </conditionalFormatting>
  <conditionalFormatting sqref="H16">
    <cfRule type="containsText" dxfId="63" priority="3" stopIfTrue="1" operator="containsText" text="Debe ser">
      <formula>NOT(ISERROR(SEARCH("Debe ser",H16)))</formula>
    </cfRule>
  </conditionalFormatting>
  <conditionalFormatting sqref="I16">
    <cfRule type="containsText" dxfId="62" priority="2" stopIfTrue="1" operator="containsText" text="Debe ser">
      <formula>NOT(ISERROR(SEARCH("Debe ser",I16)))</formula>
    </cfRule>
  </conditionalFormatting>
  <conditionalFormatting sqref="F12">
    <cfRule type="containsText" dxfId="61" priority="1" stopIfTrue="1" operator="containsText" text="Este Sub Item">
      <formula>NOT(ISERROR(SEARCH("Este Sub Item",F12)))</formula>
    </cfRule>
  </conditionalFormatting>
  <dataValidations xWindow="766" yWindow="436" count="5">
    <dataValidation type="custom" allowBlank="1" showInputMessage="1" showErrorMessage="1" errorTitle="Error" error="La suma de este Item B.TRASLADOS E INSTALACION a financiar por CONICYT, no puede ser Mayor al total del Item A.EQUIPAMIENTO" sqref="G10">
      <formula1>SUM(G9:G12)&lt;=(F7+F8)</formula1>
    </dataValidation>
    <dataValidation type="custom" allowBlank="1" showInputMessage="1" showErrorMessage="1" errorTitle="Error" error="La suma de este Item B.TRASLADOS E INSTALACION a financiar por CONICYT, no puede ser Mayor al total del Item A. EQUIPAMIENTO" sqref="G7:G9">
      <formula1>SUM(G7:G10)&lt;=(F5+F6)</formula1>
    </dataValidation>
    <dataValidation type="custom" allowBlank="1" showInputMessage="1" showErrorMessage="1" errorTitle="Error" error="La suma de este Item B.TRASLADOS E INSTALACION a financiar por CONICYT, no puede ser Mayor al total del Item A.EQUIPAMIENTO" sqref="G11">
      <formula1>SUM(G9:G12)&lt;=(F7+F8)</formula1>
    </dataValidation>
    <dataValidation type="custom" allowBlank="1" showInputMessage="1" showErrorMessage="1" errorTitle="Error" error="La suma de este Item B.TRASLADOS E INSTALACION a financiar por CONICYT, no puede ser Mayor al total del Item A.EQUIPAMIENTO" sqref="G12">
      <formula1>SUM(G9:G12)&lt;=F7+F8</formula1>
    </dataValidation>
    <dataValidation operator="greaterThanOrEqual" allowBlank="1" showInputMessage="1" sqref="H7:H15"/>
  </dataValidations>
  <printOptions horizontalCentered="1"/>
  <pageMargins left="0" right="0" top="0.78740157480314965" bottom="0.78740157480314965" header="0" footer="0.59055118110236227"/>
  <pageSetup paperSize="119" scale="70" orientation="landscape" r:id="rId1"/>
  <headerFooter alignWithMargins="0">
    <oddFooter>&amp;L&amp;A - &amp;F
&amp;D</oddFooter>
  </headerFooter>
  <ignoredErrors>
    <ignoredError sqref="G9:G12 I10:I12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="90" zoomScaleNormal="90" workbookViewId="0">
      <selection activeCell="I3" sqref="I3"/>
    </sheetView>
  </sheetViews>
  <sheetFormatPr baseColWidth="10" defaultColWidth="11.44140625" defaultRowHeight="14.4" x14ac:dyDescent="0.3"/>
  <cols>
    <col min="1" max="1" width="2" style="98" customWidth="1"/>
    <col min="2" max="2" width="2.77734375" style="98" customWidth="1"/>
    <col min="3" max="3" width="11.44140625" style="98" customWidth="1"/>
    <col min="4" max="4" width="11.44140625" style="98"/>
    <col min="5" max="5" width="6.5546875" style="98" customWidth="1"/>
    <col min="6" max="6" width="1.5546875" style="98" customWidth="1"/>
    <col min="7" max="7" width="12.109375" style="98" hidden="1" customWidth="1"/>
    <col min="8" max="8" width="17.6640625" style="98" customWidth="1"/>
    <col min="9" max="9" width="146.44140625" style="98" customWidth="1"/>
    <col min="10" max="10" width="2.88671875" style="98" customWidth="1"/>
    <col min="11" max="16384" width="11.44140625" style="98"/>
  </cols>
  <sheetData>
    <row r="1" spans="1:20" s="121" customFormat="1" ht="29.4" customHeight="1" x14ac:dyDescent="0.3">
      <c r="A1" s="133"/>
      <c r="B1" s="134"/>
      <c r="C1" s="441" t="s">
        <v>39</v>
      </c>
      <c r="D1" s="441"/>
      <c r="E1" s="441"/>
      <c r="F1" s="441"/>
      <c r="G1" s="441"/>
      <c r="H1" s="441"/>
      <c r="I1" s="441"/>
      <c r="J1" s="135"/>
      <c r="K1" s="136"/>
      <c r="L1" s="136"/>
      <c r="M1" s="136"/>
      <c r="N1" s="136"/>
      <c r="O1" s="136"/>
      <c r="P1" s="136"/>
      <c r="Q1" s="136"/>
      <c r="R1" s="137"/>
      <c r="S1" s="137"/>
      <c r="T1" s="137"/>
    </row>
    <row r="2" spans="1:20" s="286" customFormat="1" ht="28.8" x14ac:dyDescent="0.3">
      <c r="A2" s="323"/>
      <c r="B2" s="324"/>
      <c r="C2" s="442" t="s">
        <v>36</v>
      </c>
      <c r="D2" s="442"/>
      <c r="E2" s="442"/>
      <c r="F2" s="442"/>
      <c r="G2" s="442"/>
      <c r="H2" s="325" t="s">
        <v>35</v>
      </c>
      <c r="I2" s="326" t="s">
        <v>131</v>
      </c>
      <c r="J2" s="323"/>
    </row>
    <row r="3" spans="1:20" s="286" customFormat="1" ht="111" customHeight="1" x14ac:dyDescent="0.3">
      <c r="A3" s="323"/>
      <c r="B3" s="439" t="s">
        <v>4</v>
      </c>
      <c r="C3" s="440" t="str">
        <f>+'III.- PRESUPUESTO FINAL'!E9</f>
        <v>B.1. Traslados, Seguros de Traslado, Desaduanaje e IVA de Equipo</v>
      </c>
      <c r="D3" s="440"/>
      <c r="E3" s="440"/>
      <c r="F3" s="440"/>
      <c r="G3" s="440"/>
      <c r="H3" s="327">
        <f>+'III.- PRESUPUESTO FINAL'!F9</f>
        <v>0</v>
      </c>
      <c r="I3" s="328" t="s">
        <v>37</v>
      </c>
      <c r="J3" s="329"/>
      <c r="K3" s="330"/>
      <c r="L3" s="330"/>
      <c r="M3" s="330"/>
      <c r="N3" s="330"/>
      <c r="O3" s="330"/>
      <c r="P3" s="330"/>
      <c r="Q3" s="330"/>
      <c r="R3" s="331"/>
      <c r="S3" s="331"/>
      <c r="T3" s="331"/>
    </row>
    <row r="4" spans="1:20" s="286" customFormat="1" ht="110.4" customHeight="1" x14ac:dyDescent="0.3">
      <c r="A4" s="323"/>
      <c r="B4" s="439"/>
      <c r="C4" s="440" t="str">
        <f>+'III.- PRESUPUESTO FINAL'!E10</f>
        <v>B.2. Adecuación Espacio para Equipo</v>
      </c>
      <c r="D4" s="440"/>
      <c r="E4" s="440"/>
      <c r="F4" s="440"/>
      <c r="G4" s="440"/>
      <c r="H4" s="327">
        <f>+'III.- PRESUPUESTO FINAL'!F10</f>
        <v>0</v>
      </c>
      <c r="I4" s="328" t="s">
        <v>37</v>
      </c>
      <c r="J4" s="329"/>
      <c r="K4" s="330"/>
      <c r="L4" s="330"/>
      <c r="M4" s="330"/>
      <c r="N4" s="330"/>
      <c r="O4" s="330"/>
      <c r="P4" s="330"/>
      <c r="Q4" s="330"/>
      <c r="R4" s="331"/>
      <c r="S4" s="331"/>
      <c r="T4" s="331"/>
    </row>
    <row r="5" spans="1:20" s="286" customFormat="1" ht="103.2" customHeight="1" x14ac:dyDescent="0.3">
      <c r="A5" s="323"/>
      <c r="B5" s="439"/>
      <c r="C5" s="440" t="str">
        <f>+'III.- PRESUPUESTO FINAL'!E11</f>
        <v>B.3. Instalación y Puesta en Marcha de Equipo</v>
      </c>
      <c r="D5" s="440"/>
      <c r="E5" s="440"/>
      <c r="F5" s="440"/>
      <c r="G5" s="440"/>
      <c r="H5" s="327">
        <f>+'III.- PRESUPUESTO FINAL'!F11</f>
        <v>0</v>
      </c>
      <c r="I5" s="328" t="s">
        <v>37</v>
      </c>
      <c r="J5" s="329"/>
      <c r="K5" s="330"/>
      <c r="L5" s="330"/>
      <c r="M5" s="330"/>
      <c r="N5" s="330"/>
      <c r="O5" s="330"/>
      <c r="P5" s="330"/>
      <c r="Q5" s="330"/>
      <c r="R5" s="331"/>
      <c r="S5" s="331"/>
      <c r="T5" s="331"/>
    </row>
    <row r="6" spans="1:20" s="286" customFormat="1" ht="103.2" customHeight="1" x14ac:dyDescent="0.3">
      <c r="A6" s="323"/>
      <c r="B6" s="439"/>
      <c r="C6" s="440" t="str">
        <f>+'III.- PRESUPUESTO FINAL'!E12</f>
        <v>B.4. Mantención, Garantías y Seguros de Equipo</v>
      </c>
      <c r="D6" s="440"/>
      <c r="E6" s="440"/>
      <c r="F6" s="440"/>
      <c r="G6" s="440"/>
      <c r="H6" s="336" t="str">
        <f>+'III.- PRESUPUESTO FINAL'!F12</f>
        <v>Este Sub Item debe contemplar Financiamiento</v>
      </c>
      <c r="I6" s="328" t="s">
        <v>37</v>
      </c>
      <c r="J6" s="329"/>
      <c r="K6" s="330"/>
      <c r="L6" s="330"/>
      <c r="M6" s="330"/>
      <c r="N6" s="330"/>
      <c r="O6" s="330"/>
      <c r="P6" s="330"/>
      <c r="Q6" s="330"/>
      <c r="R6" s="331"/>
      <c r="S6" s="331"/>
      <c r="T6" s="331"/>
    </row>
    <row r="7" spans="1:20" s="286" customFormat="1" ht="7.2" customHeight="1" x14ac:dyDescent="0.3">
      <c r="A7" s="323"/>
      <c r="B7" s="332"/>
      <c r="C7" s="436"/>
      <c r="D7" s="437"/>
      <c r="E7" s="437"/>
      <c r="F7" s="437"/>
      <c r="G7" s="438"/>
      <c r="H7" s="333"/>
      <c r="I7" s="334"/>
      <c r="J7" s="335"/>
      <c r="K7" s="331"/>
      <c r="L7" s="331"/>
      <c r="M7" s="331"/>
      <c r="N7" s="331"/>
      <c r="O7" s="331"/>
      <c r="P7" s="331"/>
      <c r="Q7" s="331"/>
      <c r="R7" s="331"/>
      <c r="S7" s="331"/>
      <c r="T7" s="331"/>
    </row>
    <row r="8" spans="1:20" s="286" customFormat="1" ht="103.2" customHeight="1" x14ac:dyDescent="0.3">
      <c r="A8" s="323"/>
      <c r="B8" s="439" t="s">
        <v>101</v>
      </c>
      <c r="C8" s="440" t="str">
        <f>+'III.- PRESUPUESTO FINAL'!E13</f>
        <v>C.1. Capacitaciones</v>
      </c>
      <c r="D8" s="440"/>
      <c r="E8" s="440"/>
      <c r="F8" s="440"/>
      <c r="G8" s="440"/>
      <c r="H8" s="327">
        <f>+'III.- PRESUPUESTO FINAL'!F13</f>
        <v>0</v>
      </c>
      <c r="I8" s="328" t="s">
        <v>37</v>
      </c>
      <c r="J8" s="335"/>
      <c r="K8" s="331"/>
      <c r="L8" s="331"/>
      <c r="M8" s="331"/>
      <c r="N8" s="331"/>
      <c r="O8" s="331"/>
      <c r="P8" s="331"/>
      <c r="Q8" s="331"/>
      <c r="R8" s="331"/>
      <c r="S8" s="331"/>
      <c r="T8" s="331"/>
    </row>
    <row r="9" spans="1:20" s="286" customFormat="1" ht="114.6" customHeight="1" x14ac:dyDescent="0.3">
      <c r="A9" s="323"/>
      <c r="B9" s="439"/>
      <c r="C9" s="440" t="str">
        <f>+'III.- PRESUPUESTO FINAL'!E14</f>
        <v>C.2. Otros Gastos de Operación</v>
      </c>
      <c r="D9" s="440"/>
      <c r="E9" s="440"/>
      <c r="F9" s="440"/>
      <c r="G9" s="440"/>
      <c r="H9" s="327">
        <f>+'III.- PRESUPUESTO FINAL'!F14</f>
        <v>0</v>
      </c>
      <c r="I9" s="328" t="s">
        <v>37</v>
      </c>
      <c r="J9" s="335"/>
      <c r="K9" s="331"/>
      <c r="L9" s="331"/>
      <c r="M9" s="331"/>
      <c r="N9" s="331"/>
      <c r="O9" s="331"/>
      <c r="P9" s="331"/>
      <c r="Q9" s="331"/>
      <c r="R9" s="331"/>
      <c r="S9" s="331"/>
      <c r="T9" s="331"/>
    </row>
    <row r="10" spans="1:20" s="286" customFormat="1" ht="103.2" customHeight="1" x14ac:dyDescent="0.3">
      <c r="A10" s="323"/>
      <c r="B10" s="439"/>
      <c r="C10" s="440" t="str">
        <f>+'III.- PRESUPUESTO FINAL'!E15</f>
        <v>C.3. Gastos de Administración</v>
      </c>
      <c r="D10" s="440"/>
      <c r="E10" s="440"/>
      <c r="F10" s="440"/>
      <c r="G10" s="440"/>
      <c r="H10" s="327">
        <f>+'III.- PRESUPUESTO FINAL'!F15</f>
        <v>0</v>
      </c>
      <c r="I10" s="328" t="s">
        <v>37</v>
      </c>
      <c r="J10" s="335"/>
      <c r="K10" s="331"/>
      <c r="L10" s="331"/>
      <c r="M10" s="331"/>
      <c r="N10" s="331"/>
      <c r="O10" s="331"/>
      <c r="P10" s="331"/>
      <c r="Q10" s="331"/>
      <c r="R10" s="331"/>
      <c r="S10" s="331"/>
      <c r="T10" s="331"/>
    </row>
    <row r="11" spans="1:20" s="286" customFormat="1" x14ac:dyDescent="0.3">
      <c r="A11" s="323"/>
      <c r="B11" s="323"/>
      <c r="C11" s="335"/>
      <c r="D11" s="335"/>
      <c r="E11" s="335"/>
      <c r="F11" s="335"/>
      <c r="G11" s="335"/>
      <c r="H11" s="335"/>
      <c r="I11" s="335"/>
      <c r="J11" s="335"/>
      <c r="K11" s="331"/>
      <c r="L11" s="331"/>
      <c r="M11" s="331"/>
      <c r="N11" s="331"/>
      <c r="O11" s="331"/>
      <c r="P11" s="331"/>
      <c r="Q11" s="331"/>
      <c r="R11" s="331"/>
      <c r="S11" s="331"/>
      <c r="T11" s="331"/>
    </row>
    <row r="15" spans="1:20" x14ac:dyDescent="0.3">
      <c r="H15" s="128"/>
      <c r="I15" s="128"/>
      <c r="J15" s="128"/>
      <c r="K15" s="128"/>
      <c r="L15" s="128"/>
      <c r="M15" s="128"/>
      <c r="N15" s="129"/>
      <c r="O15" s="129"/>
      <c r="P15" s="129"/>
      <c r="Q15" s="129"/>
      <c r="R15" s="130"/>
      <c r="S15" s="130"/>
      <c r="T15" s="130"/>
    </row>
    <row r="16" spans="1:20" x14ac:dyDescent="0.3">
      <c r="G16" s="131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</row>
    <row r="17" spans="7:20" x14ac:dyDescent="0.3">
      <c r="G17" s="131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</row>
    <row r="18" spans="7:20" x14ac:dyDescent="0.3"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</row>
    <row r="19" spans="7:20" x14ac:dyDescent="0.3"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</row>
  </sheetData>
  <sheetProtection password="DD24" sheet="1" formatRows="0" selectLockedCells="1"/>
  <mergeCells count="12">
    <mergeCell ref="C7:G7"/>
    <mergeCell ref="B8:B10"/>
    <mergeCell ref="C8:G8"/>
    <mergeCell ref="C10:G10"/>
    <mergeCell ref="C1:I1"/>
    <mergeCell ref="C2:G2"/>
    <mergeCell ref="B3:B6"/>
    <mergeCell ref="C3:G3"/>
    <mergeCell ref="C4:G4"/>
    <mergeCell ref="C5:G5"/>
    <mergeCell ref="C6:G6"/>
    <mergeCell ref="C9:G9"/>
  </mergeCells>
  <conditionalFormatting sqref="H6">
    <cfRule type="containsText" dxfId="60" priority="1" stopIfTrue="1" operator="containsText" text="Este Sub Item debe">
      <formula>NOT(ISERROR(SEARCH("Este Sub Item debe",H6)))</formula>
    </cfRule>
  </conditionalFormatting>
  <printOptions horizontalCentered="1"/>
  <pageMargins left="0" right="0" top="0.74803149606299213" bottom="0.74803149606299213" header="0.31496062992125984" footer="0.31496062992125984"/>
  <pageSetup scale="69" orientation="landscape" r:id="rId1"/>
  <headerFooter alignWithMargins="0">
    <oddFooter>&amp;L&amp;A - &amp;F
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8"/>
  <sheetViews>
    <sheetView showGridLines="0" zoomScale="80" zoomScaleNormal="8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I13" sqref="I13"/>
    </sheetView>
  </sheetViews>
  <sheetFormatPr baseColWidth="10" defaultColWidth="11.44140625" defaultRowHeight="14.4" x14ac:dyDescent="0.3"/>
  <cols>
    <col min="1" max="1" width="6.77734375" style="98" customWidth="1"/>
    <col min="2" max="2" width="5.109375" style="98" customWidth="1"/>
    <col min="3" max="3" width="16.44140625" style="98" customWidth="1"/>
    <col min="4" max="4" width="35.5546875" style="98" customWidth="1"/>
    <col min="5" max="28" width="18.77734375" style="98" customWidth="1"/>
    <col min="29" max="29" width="20.44140625" style="98" customWidth="1"/>
    <col min="30" max="30" width="16.5546875" style="98" customWidth="1"/>
    <col min="31" max="31" width="9.44140625" style="98" customWidth="1"/>
    <col min="32" max="16384" width="11.44140625" style="98"/>
  </cols>
  <sheetData>
    <row r="1" spans="1:31" s="121" customFormat="1" ht="28.2" customHeight="1" x14ac:dyDescent="0.3">
      <c r="A1" s="119"/>
      <c r="B1" s="455" t="s">
        <v>79</v>
      </c>
      <c r="C1" s="456"/>
      <c r="D1" s="456"/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</row>
    <row r="2" spans="1:31" hidden="1" x14ac:dyDescent="0.3">
      <c r="A2" s="97"/>
      <c r="B2" s="459"/>
      <c r="C2" s="459"/>
      <c r="D2" s="459"/>
      <c r="E2" s="459"/>
      <c r="F2" s="459"/>
      <c r="G2" s="459"/>
      <c r="H2" s="45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</row>
    <row r="3" spans="1:31" ht="9" customHeight="1" thickBot="1" x14ac:dyDescent="0.35">
      <c r="A3" s="97"/>
      <c r="B3" s="460"/>
      <c r="C3" s="461"/>
      <c r="D3" s="461"/>
      <c r="E3" s="461"/>
      <c r="F3" s="461"/>
      <c r="G3" s="461"/>
      <c r="H3" s="461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</row>
    <row r="4" spans="1:31" ht="13.5" hidden="1" customHeight="1" thickBot="1" x14ac:dyDescent="0.35">
      <c r="A4" s="97"/>
      <c r="B4" s="97"/>
      <c r="C4" s="100"/>
      <c r="D4" s="100"/>
      <c r="E4" s="97"/>
      <c r="F4" s="97"/>
      <c r="G4" s="97"/>
      <c r="H4" s="101"/>
      <c r="I4" s="97"/>
      <c r="J4" s="101"/>
      <c r="K4" s="97"/>
      <c r="L4" s="101"/>
      <c r="M4" s="97"/>
      <c r="N4" s="101"/>
      <c r="O4" s="97"/>
      <c r="P4" s="101"/>
      <c r="Q4" s="97"/>
      <c r="R4" s="101"/>
      <c r="S4" s="97"/>
      <c r="T4" s="101"/>
      <c r="U4" s="97"/>
      <c r="V4" s="101"/>
      <c r="W4" s="97"/>
      <c r="X4" s="101"/>
      <c r="Y4" s="97"/>
      <c r="Z4" s="101"/>
      <c r="AA4" s="97"/>
      <c r="AB4" s="101"/>
    </row>
    <row r="5" spans="1:31" ht="28.95" customHeight="1" thickBot="1" x14ac:dyDescent="0.35">
      <c r="A5" s="97"/>
      <c r="B5" s="462"/>
      <c r="C5" s="463"/>
      <c r="D5" s="464"/>
      <c r="E5" s="445" t="s">
        <v>80</v>
      </c>
      <c r="F5" s="446"/>
      <c r="G5" s="447" t="s">
        <v>113</v>
      </c>
      <c r="H5" s="448"/>
      <c r="I5" s="447" t="s">
        <v>97</v>
      </c>
      <c r="J5" s="448"/>
      <c r="K5" s="447" t="s">
        <v>98</v>
      </c>
      <c r="L5" s="448"/>
      <c r="M5" s="447" t="s">
        <v>99</v>
      </c>
      <c r="N5" s="448"/>
      <c r="O5" s="447" t="s">
        <v>100</v>
      </c>
      <c r="P5" s="448"/>
      <c r="Q5" s="447" t="s">
        <v>107</v>
      </c>
      <c r="R5" s="448"/>
      <c r="S5" s="447" t="s">
        <v>108</v>
      </c>
      <c r="T5" s="448"/>
      <c r="U5" s="447" t="s">
        <v>109</v>
      </c>
      <c r="V5" s="448"/>
      <c r="W5" s="447" t="s">
        <v>110</v>
      </c>
      <c r="X5" s="448"/>
      <c r="Y5" s="447" t="s">
        <v>111</v>
      </c>
      <c r="Z5" s="448"/>
      <c r="AA5" s="447" t="s">
        <v>112</v>
      </c>
      <c r="AB5" s="448"/>
      <c r="AC5" s="102"/>
      <c r="AD5" s="102"/>
      <c r="AE5" s="102"/>
    </row>
    <row r="6" spans="1:31" ht="25.5" customHeight="1" thickBot="1" x14ac:dyDescent="0.35">
      <c r="A6" s="103" t="s">
        <v>0</v>
      </c>
      <c r="B6" s="465" t="s">
        <v>91</v>
      </c>
      <c r="C6" s="466"/>
      <c r="D6" s="104" t="s">
        <v>90</v>
      </c>
      <c r="E6" s="105" t="s">
        <v>1</v>
      </c>
      <c r="F6" s="106" t="s">
        <v>2</v>
      </c>
      <c r="G6" s="105" t="s">
        <v>1</v>
      </c>
      <c r="H6" s="106" t="s">
        <v>2</v>
      </c>
      <c r="I6" s="105" t="s">
        <v>1</v>
      </c>
      <c r="J6" s="106" t="s">
        <v>2</v>
      </c>
      <c r="K6" s="105" t="s">
        <v>1</v>
      </c>
      <c r="L6" s="106" t="s">
        <v>2</v>
      </c>
      <c r="M6" s="105" t="s">
        <v>1</v>
      </c>
      <c r="N6" s="106" t="s">
        <v>2</v>
      </c>
      <c r="O6" s="105" t="s">
        <v>1</v>
      </c>
      <c r="P6" s="106" t="s">
        <v>2</v>
      </c>
      <c r="Q6" s="105" t="s">
        <v>1</v>
      </c>
      <c r="R6" s="106" t="s">
        <v>2</v>
      </c>
      <c r="S6" s="105" t="s">
        <v>1</v>
      </c>
      <c r="T6" s="106" t="s">
        <v>2</v>
      </c>
      <c r="U6" s="105" t="s">
        <v>1</v>
      </c>
      <c r="V6" s="106" t="s">
        <v>2</v>
      </c>
      <c r="W6" s="105" t="s">
        <v>1</v>
      </c>
      <c r="X6" s="106" t="s">
        <v>2</v>
      </c>
      <c r="Y6" s="105" t="s">
        <v>1</v>
      </c>
      <c r="Z6" s="106" t="s">
        <v>2</v>
      </c>
      <c r="AA6" s="105" t="s">
        <v>1</v>
      </c>
      <c r="AB6" s="106" t="s">
        <v>2</v>
      </c>
      <c r="AC6" s="102"/>
      <c r="AD6" s="102"/>
      <c r="AE6" s="102"/>
    </row>
    <row r="7" spans="1:31" ht="39.75" customHeight="1" thickBot="1" x14ac:dyDescent="0.35">
      <c r="A7" s="457" t="s">
        <v>4</v>
      </c>
      <c r="B7" s="467" t="s">
        <v>3</v>
      </c>
      <c r="C7" s="468" t="s">
        <v>4</v>
      </c>
      <c r="D7" s="345" t="s">
        <v>73</v>
      </c>
      <c r="E7" s="107">
        <f>+G7+I7+K7+M7+O7+Q7+S7+U7+W7+Y7+AA7</f>
        <v>0</v>
      </c>
      <c r="F7" s="115"/>
      <c r="G7" s="341">
        <v>0</v>
      </c>
      <c r="H7" s="115"/>
      <c r="I7" s="341">
        <v>0</v>
      </c>
      <c r="J7" s="115"/>
      <c r="K7" s="341">
        <v>0</v>
      </c>
      <c r="L7" s="115"/>
      <c r="M7" s="341">
        <v>0</v>
      </c>
      <c r="N7" s="115"/>
      <c r="O7" s="341">
        <v>0</v>
      </c>
      <c r="P7" s="115"/>
      <c r="Q7" s="341">
        <v>0</v>
      </c>
      <c r="R7" s="115"/>
      <c r="S7" s="341">
        <v>0</v>
      </c>
      <c r="T7" s="115"/>
      <c r="U7" s="341">
        <v>0</v>
      </c>
      <c r="V7" s="115"/>
      <c r="W7" s="341">
        <v>0</v>
      </c>
      <c r="X7" s="115"/>
      <c r="Y7" s="341">
        <v>0</v>
      </c>
      <c r="Z7" s="115"/>
      <c r="AA7" s="341">
        <v>0</v>
      </c>
      <c r="AB7" s="115"/>
      <c r="AC7" s="102"/>
      <c r="AD7" s="102"/>
      <c r="AE7" s="102"/>
    </row>
    <row r="8" spans="1:31" ht="39.75" customHeight="1" thickBot="1" x14ac:dyDescent="0.35">
      <c r="A8" s="457"/>
      <c r="B8" s="449"/>
      <c r="C8" s="452"/>
      <c r="D8" s="346" t="s">
        <v>57</v>
      </c>
      <c r="E8" s="107">
        <f t="shared" ref="E8:F15" si="0">+G8+I8+K8+M8+O8+Q8+S8+U8+W8+Y8+AA8</f>
        <v>0</v>
      </c>
      <c r="F8" s="116"/>
      <c r="G8" s="341">
        <v>0</v>
      </c>
      <c r="H8" s="116"/>
      <c r="I8" s="341">
        <v>0</v>
      </c>
      <c r="J8" s="116"/>
      <c r="K8" s="341">
        <v>0</v>
      </c>
      <c r="L8" s="116"/>
      <c r="M8" s="341">
        <v>0</v>
      </c>
      <c r="N8" s="116"/>
      <c r="O8" s="341">
        <v>0</v>
      </c>
      <c r="P8" s="116"/>
      <c r="Q8" s="341">
        <v>0</v>
      </c>
      <c r="R8" s="116"/>
      <c r="S8" s="341">
        <v>0</v>
      </c>
      <c r="T8" s="116"/>
      <c r="U8" s="341">
        <v>0</v>
      </c>
      <c r="V8" s="116"/>
      <c r="W8" s="341">
        <v>0</v>
      </c>
      <c r="X8" s="116"/>
      <c r="Y8" s="341">
        <v>0</v>
      </c>
      <c r="Z8" s="116"/>
      <c r="AA8" s="341">
        <v>0</v>
      </c>
      <c r="AB8" s="116"/>
      <c r="AC8" s="102"/>
      <c r="AD8" s="102"/>
      <c r="AE8" s="102"/>
    </row>
    <row r="9" spans="1:31" ht="39.75" customHeight="1" thickBot="1" x14ac:dyDescent="0.35">
      <c r="A9" s="457"/>
      <c r="B9" s="449" t="s">
        <v>5</v>
      </c>
      <c r="C9" s="452" t="s">
        <v>12</v>
      </c>
      <c r="D9" s="346" t="s">
        <v>86</v>
      </c>
      <c r="E9" s="107">
        <f t="shared" si="0"/>
        <v>0</v>
      </c>
      <c r="F9" s="116"/>
      <c r="G9" s="341">
        <v>0</v>
      </c>
      <c r="H9" s="116"/>
      <c r="I9" s="341">
        <v>0</v>
      </c>
      <c r="J9" s="116"/>
      <c r="K9" s="341">
        <v>0</v>
      </c>
      <c r="L9" s="116"/>
      <c r="M9" s="341">
        <v>0</v>
      </c>
      <c r="N9" s="116"/>
      <c r="O9" s="341">
        <v>0</v>
      </c>
      <c r="P9" s="116"/>
      <c r="Q9" s="341">
        <v>0</v>
      </c>
      <c r="R9" s="116"/>
      <c r="S9" s="341">
        <v>0</v>
      </c>
      <c r="T9" s="116"/>
      <c r="U9" s="341">
        <v>0</v>
      </c>
      <c r="V9" s="116"/>
      <c r="W9" s="341">
        <v>0</v>
      </c>
      <c r="X9" s="116"/>
      <c r="Y9" s="341">
        <v>0</v>
      </c>
      <c r="Z9" s="116"/>
      <c r="AA9" s="341">
        <v>0</v>
      </c>
      <c r="AB9" s="116"/>
      <c r="AC9" s="102"/>
      <c r="AD9" s="102"/>
      <c r="AE9" s="102"/>
    </row>
    <row r="10" spans="1:31" ht="39.75" customHeight="1" thickBot="1" x14ac:dyDescent="0.35">
      <c r="A10" s="457"/>
      <c r="B10" s="449"/>
      <c r="C10" s="452"/>
      <c r="D10" s="346" t="s">
        <v>87</v>
      </c>
      <c r="E10" s="107">
        <f t="shared" si="0"/>
        <v>0</v>
      </c>
      <c r="F10" s="107">
        <f>+H10+J10+L10+N10+P10+R10+T10+V10+X10+Z10+AB10</f>
        <v>0</v>
      </c>
      <c r="G10" s="341">
        <v>0</v>
      </c>
      <c r="H10" s="343">
        <v>0</v>
      </c>
      <c r="I10" s="341">
        <v>0</v>
      </c>
      <c r="J10" s="343">
        <v>0</v>
      </c>
      <c r="K10" s="341">
        <v>0</v>
      </c>
      <c r="L10" s="343">
        <v>0</v>
      </c>
      <c r="M10" s="341">
        <v>0</v>
      </c>
      <c r="N10" s="343">
        <v>0</v>
      </c>
      <c r="O10" s="341">
        <v>0</v>
      </c>
      <c r="P10" s="343">
        <v>0</v>
      </c>
      <c r="Q10" s="341">
        <v>0</v>
      </c>
      <c r="R10" s="343">
        <v>0</v>
      </c>
      <c r="S10" s="341">
        <v>0</v>
      </c>
      <c r="T10" s="343">
        <v>0</v>
      </c>
      <c r="U10" s="341">
        <v>0</v>
      </c>
      <c r="V10" s="343">
        <v>0</v>
      </c>
      <c r="W10" s="341">
        <v>0</v>
      </c>
      <c r="X10" s="343">
        <v>0</v>
      </c>
      <c r="Y10" s="341">
        <v>0</v>
      </c>
      <c r="Z10" s="343">
        <v>0</v>
      </c>
      <c r="AA10" s="341">
        <v>0</v>
      </c>
      <c r="AB10" s="343">
        <v>0</v>
      </c>
      <c r="AC10" s="102"/>
      <c r="AD10" s="102"/>
      <c r="AE10" s="102"/>
    </row>
    <row r="11" spans="1:31" ht="39.75" customHeight="1" thickBot="1" x14ac:dyDescent="0.35">
      <c r="A11" s="457"/>
      <c r="B11" s="449"/>
      <c r="C11" s="452"/>
      <c r="D11" s="346" t="s">
        <v>88</v>
      </c>
      <c r="E11" s="107">
        <f t="shared" si="0"/>
        <v>0</v>
      </c>
      <c r="F11" s="107">
        <f t="shared" si="0"/>
        <v>0</v>
      </c>
      <c r="G11" s="341">
        <v>0</v>
      </c>
      <c r="H11" s="343">
        <v>0</v>
      </c>
      <c r="I11" s="341">
        <v>0</v>
      </c>
      <c r="J11" s="343">
        <v>0</v>
      </c>
      <c r="K11" s="341">
        <v>0</v>
      </c>
      <c r="L11" s="343">
        <v>0</v>
      </c>
      <c r="M11" s="341">
        <v>0</v>
      </c>
      <c r="N11" s="343">
        <v>0</v>
      </c>
      <c r="O11" s="341">
        <v>0</v>
      </c>
      <c r="P11" s="343">
        <v>0</v>
      </c>
      <c r="Q11" s="341">
        <v>0</v>
      </c>
      <c r="R11" s="343">
        <v>0</v>
      </c>
      <c r="S11" s="341">
        <v>0</v>
      </c>
      <c r="T11" s="343">
        <v>0</v>
      </c>
      <c r="U11" s="341">
        <v>0</v>
      </c>
      <c r="V11" s="343">
        <v>0</v>
      </c>
      <c r="W11" s="341">
        <v>0</v>
      </c>
      <c r="X11" s="343">
        <v>0</v>
      </c>
      <c r="Y11" s="341">
        <v>0</v>
      </c>
      <c r="Z11" s="343">
        <v>0</v>
      </c>
      <c r="AA11" s="341">
        <v>0</v>
      </c>
      <c r="AB11" s="343">
        <v>0</v>
      </c>
    </row>
    <row r="12" spans="1:31" ht="39.75" customHeight="1" thickBot="1" x14ac:dyDescent="0.35">
      <c r="A12" s="457"/>
      <c r="B12" s="449"/>
      <c r="C12" s="452"/>
      <c r="D12" s="346" t="s">
        <v>89</v>
      </c>
      <c r="E12" s="107">
        <f t="shared" si="0"/>
        <v>0</v>
      </c>
      <c r="F12" s="107">
        <f t="shared" si="0"/>
        <v>0</v>
      </c>
      <c r="G12" s="341">
        <v>0</v>
      </c>
      <c r="H12" s="343">
        <v>0</v>
      </c>
      <c r="I12" s="341">
        <v>0</v>
      </c>
      <c r="J12" s="343">
        <v>0</v>
      </c>
      <c r="K12" s="341">
        <v>0</v>
      </c>
      <c r="L12" s="343">
        <v>0</v>
      </c>
      <c r="M12" s="341">
        <v>0</v>
      </c>
      <c r="N12" s="343">
        <v>0</v>
      </c>
      <c r="O12" s="341">
        <v>0</v>
      </c>
      <c r="P12" s="343">
        <v>0</v>
      </c>
      <c r="Q12" s="341">
        <v>0</v>
      </c>
      <c r="R12" s="343">
        <v>0</v>
      </c>
      <c r="S12" s="341">
        <v>0</v>
      </c>
      <c r="T12" s="343">
        <v>0</v>
      </c>
      <c r="U12" s="341">
        <v>0</v>
      </c>
      <c r="V12" s="343">
        <v>0</v>
      </c>
      <c r="W12" s="341">
        <v>0</v>
      </c>
      <c r="X12" s="343">
        <v>0</v>
      </c>
      <c r="Y12" s="341">
        <v>0</v>
      </c>
      <c r="Z12" s="343">
        <v>0</v>
      </c>
      <c r="AA12" s="341">
        <v>0</v>
      </c>
      <c r="AB12" s="343">
        <v>0</v>
      </c>
    </row>
    <row r="13" spans="1:31" ht="34.5" customHeight="1" thickBot="1" x14ac:dyDescent="0.35">
      <c r="A13" s="457" t="s">
        <v>102</v>
      </c>
      <c r="B13" s="449" t="s">
        <v>6</v>
      </c>
      <c r="C13" s="452" t="s">
        <v>7</v>
      </c>
      <c r="D13" s="346" t="s">
        <v>82</v>
      </c>
      <c r="E13" s="107">
        <f t="shared" si="0"/>
        <v>0</v>
      </c>
      <c r="F13" s="107">
        <f t="shared" si="0"/>
        <v>0</v>
      </c>
      <c r="G13" s="341">
        <v>0</v>
      </c>
      <c r="H13" s="343">
        <v>0</v>
      </c>
      <c r="I13" s="341">
        <v>0</v>
      </c>
      <c r="J13" s="343">
        <v>0</v>
      </c>
      <c r="K13" s="341">
        <v>0</v>
      </c>
      <c r="L13" s="343">
        <v>0</v>
      </c>
      <c r="M13" s="341">
        <v>0</v>
      </c>
      <c r="N13" s="343">
        <v>0</v>
      </c>
      <c r="O13" s="341">
        <v>0</v>
      </c>
      <c r="P13" s="343">
        <v>0</v>
      </c>
      <c r="Q13" s="341">
        <v>0</v>
      </c>
      <c r="R13" s="343">
        <v>0</v>
      </c>
      <c r="S13" s="341">
        <v>0</v>
      </c>
      <c r="T13" s="343">
        <v>0</v>
      </c>
      <c r="U13" s="341">
        <v>0</v>
      </c>
      <c r="V13" s="343">
        <v>0</v>
      </c>
      <c r="W13" s="341">
        <v>0</v>
      </c>
      <c r="X13" s="343">
        <v>0</v>
      </c>
      <c r="Y13" s="341">
        <v>0</v>
      </c>
      <c r="Z13" s="343">
        <v>0</v>
      </c>
      <c r="AA13" s="341">
        <v>0</v>
      </c>
      <c r="AB13" s="343">
        <v>0</v>
      </c>
    </row>
    <row r="14" spans="1:31" ht="36" customHeight="1" thickBot="1" x14ac:dyDescent="0.35">
      <c r="A14" s="457"/>
      <c r="B14" s="450"/>
      <c r="C14" s="453"/>
      <c r="D14" s="346" t="s">
        <v>81</v>
      </c>
      <c r="E14" s="107">
        <f t="shared" si="0"/>
        <v>0</v>
      </c>
      <c r="F14" s="107">
        <f t="shared" si="0"/>
        <v>0</v>
      </c>
      <c r="G14" s="341">
        <v>0</v>
      </c>
      <c r="H14" s="343">
        <v>0</v>
      </c>
      <c r="I14" s="341">
        <v>0</v>
      </c>
      <c r="J14" s="343">
        <v>0</v>
      </c>
      <c r="K14" s="341">
        <v>0</v>
      </c>
      <c r="L14" s="343">
        <v>0</v>
      </c>
      <c r="M14" s="341">
        <v>0</v>
      </c>
      <c r="N14" s="343">
        <v>0</v>
      </c>
      <c r="O14" s="341">
        <v>0</v>
      </c>
      <c r="P14" s="343">
        <v>0</v>
      </c>
      <c r="Q14" s="341">
        <v>0</v>
      </c>
      <c r="R14" s="343">
        <v>0</v>
      </c>
      <c r="S14" s="341">
        <v>0</v>
      </c>
      <c r="T14" s="343">
        <v>0</v>
      </c>
      <c r="U14" s="341">
        <v>0</v>
      </c>
      <c r="V14" s="343">
        <v>0</v>
      </c>
      <c r="W14" s="341">
        <v>0</v>
      </c>
      <c r="X14" s="343">
        <v>0</v>
      </c>
      <c r="Y14" s="341">
        <v>0</v>
      </c>
      <c r="Z14" s="343">
        <v>0</v>
      </c>
      <c r="AA14" s="341">
        <v>0</v>
      </c>
      <c r="AB14" s="343">
        <v>0</v>
      </c>
    </row>
    <row r="15" spans="1:31" ht="36" customHeight="1" thickBot="1" x14ac:dyDescent="0.35">
      <c r="A15" s="458"/>
      <c r="B15" s="451"/>
      <c r="C15" s="454"/>
      <c r="D15" s="347" t="s">
        <v>84</v>
      </c>
      <c r="E15" s="107">
        <f t="shared" si="0"/>
        <v>0</v>
      </c>
      <c r="F15" s="107">
        <f t="shared" si="0"/>
        <v>0</v>
      </c>
      <c r="G15" s="342">
        <v>0</v>
      </c>
      <c r="H15" s="344">
        <v>0</v>
      </c>
      <c r="I15" s="342">
        <v>0</v>
      </c>
      <c r="J15" s="344">
        <v>0</v>
      </c>
      <c r="K15" s="342">
        <v>0</v>
      </c>
      <c r="L15" s="344">
        <v>0</v>
      </c>
      <c r="M15" s="342">
        <v>0</v>
      </c>
      <c r="N15" s="344">
        <v>0</v>
      </c>
      <c r="O15" s="342">
        <v>0</v>
      </c>
      <c r="P15" s="344">
        <v>0</v>
      </c>
      <c r="Q15" s="342">
        <v>0</v>
      </c>
      <c r="R15" s="344">
        <v>0</v>
      </c>
      <c r="S15" s="342">
        <v>0</v>
      </c>
      <c r="T15" s="344">
        <v>0</v>
      </c>
      <c r="U15" s="342">
        <v>0</v>
      </c>
      <c r="V15" s="344">
        <v>0</v>
      </c>
      <c r="W15" s="342">
        <v>0</v>
      </c>
      <c r="X15" s="344">
        <v>0</v>
      </c>
      <c r="Y15" s="342">
        <v>0</v>
      </c>
      <c r="Z15" s="344">
        <v>0</v>
      </c>
      <c r="AA15" s="342">
        <v>0</v>
      </c>
      <c r="AB15" s="344">
        <v>0</v>
      </c>
    </row>
    <row r="16" spans="1:31" ht="40.799999999999997" customHeight="1" thickBot="1" x14ac:dyDescent="0.35">
      <c r="A16" s="97"/>
      <c r="B16" s="443"/>
      <c r="C16" s="444"/>
      <c r="D16" s="109" t="s">
        <v>24</v>
      </c>
      <c r="E16" s="110">
        <f t="shared" ref="E16:P16" si="1">SUM(E7:E15)</f>
        <v>0</v>
      </c>
      <c r="F16" s="110">
        <f t="shared" si="1"/>
        <v>0</v>
      </c>
      <c r="G16" s="110">
        <f>SUM(G7:G15)</f>
        <v>0</v>
      </c>
      <c r="H16" s="111">
        <f t="shared" si="1"/>
        <v>0</v>
      </c>
      <c r="I16" s="110">
        <f t="shared" si="1"/>
        <v>0</v>
      </c>
      <c r="J16" s="111">
        <f t="shared" si="1"/>
        <v>0</v>
      </c>
      <c r="K16" s="110">
        <f t="shared" si="1"/>
        <v>0</v>
      </c>
      <c r="L16" s="111">
        <f t="shared" si="1"/>
        <v>0</v>
      </c>
      <c r="M16" s="110">
        <f t="shared" si="1"/>
        <v>0</v>
      </c>
      <c r="N16" s="111">
        <f t="shared" si="1"/>
        <v>0</v>
      </c>
      <c r="O16" s="110">
        <f t="shared" si="1"/>
        <v>0</v>
      </c>
      <c r="P16" s="111">
        <f t="shared" si="1"/>
        <v>0</v>
      </c>
      <c r="Q16" s="110">
        <f t="shared" ref="Q16:T16" si="2">SUM(Q7:Q15)</f>
        <v>0</v>
      </c>
      <c r="R16" s="111">
        <f t="shared" si="2"/>
        <v>0</v>
      </c>
      <c r="S16" s="110">
        <f t="shared" si="2"/>
        <v>0</v>
      </c>
      <c r="T16" s="111">
        <f t="shared" si="2"/>
        <v>0</v>
      </c>
      <c r="U16" s="110">
        <f t="shared" ref="U16:Z16" si="3">SUM(U7:U15)</f>
        <v>0</v>
      </c>
      <c r="V16" s="111">
        <f t="shared" si="3"/>
        <v>0</v>
      </c>
      <c r="W16" s="110">
        <f t="shared" si="3"/>
        <v>0</v>
      </c>
      <c r="X16" s="111">
        <f t="shared" si="3"/>
        <v>0</v>
      </c>
      <c r="Y16" s="110">
        <f t="shared" si="3"/>
        <v>0</v>
      </c>
      <c r="Z16" s="111">
        <f t="shared" si="3"/>
        <v>0</v>
      </c>
      <c r="AA16" s="110">
        <f t="shared" ref="AA16:AB16" si="4">SUM(AA7:AA15)</f>
        <v>0</v>
      </c>
      <c r="AB16" s="111">
        <f t="shared" si="4"/>
        <v>0</v>
      </c>
    </row>
    <row r="17" spans="1:28" x14ac:dyDescent="0.3">
      <c r="A17" s="97"/>
      <c r="B17" s="97"/>
      <c r="C17" s="97"/>
      <c r="D17" s="112"/>
      <c r="E17" s="97"/>
      <c r="F17" s="97"/>
      <c r="G17" s="113"/>
      <c r="H17" s="97"/>
      <c r="I17" s="113"/>
      <c r="J17" s="97"/>
      <c r="K17" s="113"/>
      <c r="L17" s="97"/>
      <c r="M17" s="113"/>
      <c r="N17" s="97"/>
      <c r="O17" s="113"/>
      <c r="P17" s="97"/>
      <c r="Q17" s="113"/>
      <c r="R17" s="97"/>
      <c r="S17" s="113"/>
      <c r="T17" s="97"/>
      <c r="U17" s="113"/>
      <c r="V17" s="97"/>
      <c r="W17" s="113"/>
      <c r="X17" s="97"/>
      <c r="Y17" s="113"/>
      <c r="Z17" s="97"/>
      <c r="AA17" s="113"/>
      <c r="AB17" s="97"/>
    </row>
    <row r="18" spans="1:28" x14ac:dyDescent="0.3">
      <c r="A18" s="102"/>
    </row>
  </sheetData>
  <sheetProtection password="DD24" sheet="1" selectLockedCells="1"/>
  <mergeCells count="26">
    <mergeCell ref="AA5:AB5"/>
    <mergeCell ref="Q5:R5"/>
    <mergeCell ref="S5:T5"/>
    <mergeCell ref="U5:V5"/>
    <mergeCell ref="W5:X5"/>
    <mergeCell ref="Y5:Z5"/>
    <mergeCell ref="B1:P1"/>
    <mergeCell ref="A7:A12"/>
    <mergeCell ref="A13:A15"/>
    <mergeCell ref="B2:H2"/>
    <mergeCell ref="B3:H3"/>
    <mergeCell ref="B5:D5"/>
    <mergeCell ref="G5:H5"/>
    <mergeCell ref="B6:C6"/>
    <mergeCell ref="O5:P5"/>
    <mergeCell ref="B7:B8"/>
    <mergeCell ref="C7:C8"/>
    <mergeCell ref="B9:B12"/>
    <mergeCell ref="C9:C12"/>
    <mergeCell ref="B16:C16"/>
    <mergeCell ref="E5:F5"/>
    <mergeCell ref="I5:J5"/>
    <mergeCell ref="K5:L5"/>
    <mergeCell ref="M5:N5"/>
    <mergeCell ref="B13:B15"/>
    <mergeCell ref="C13:C15"/>
  </mergeCells>
  <dataValidations count="1">
    <dataValidation operator="greaterThanOrEqual" allowBlank="1" showInputMessage="1" sqref="O7:O15 M7:M15 K7:K15 I7:I15 G7:G15 Q7:Q15 S7:S15 U7:U15 W7:W15 Y7:Y15 AA7:AA15"/>
  </dataValidations>
  <printOptions horizontalCentered="1"/>
  <pageMargins left="0" right="0" top="0.78740157480314965" bottom="0.78740157480314965" header="0" footer="0.59055118110236227"/>
  <pageSetup paperSize="119" scale="70" orientation="landscape" r:id="rId1"/>
  <headerFooter alignWithMargins="0">
    <oddFooter>&amp;L&amp;A - &amp;F
&amp;D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002060"/>
  </sheetPr>
  <dimension ref="A1:V30"/>
  <sheetViews>
    <sheetView showGridLines="0" topLeftCell="A2" zoomScale="90" zoomScaleNormal="90" workbookViewId="0">
      <pane xSplit="4" ySplit="6" topLeftCell="F8" activePane="bottomRight" state="frozen"/>
      <selection activeCell="A2" sqref="A2"/>
      <selection pane="topRight" activeCell="E2" sqref="E2"/>
      <selection pane="bottomLeft" activeCell="A8" sqref="A8"/>
      <selection pane="bottomRight" activeCell="I8" sqref="I8"/>
    </sheetView>
  </sheetViews>
  <sheetFormatPr baseColWidth="10" defaultColWidth="11.44140625" defaultRowHeight="12" x14ac:dyDescent="0.3"/>
  <cols>
    <col min="1" max="1" width="3" style="3" customWidth="1"/>
    <col min="2" max="2" width="3.88671875" style="3" customWidth="1"/>
    <col min="3" max="3" width="15" style="3" customWidth="1"/>
    <col min="4" max="4" width="32.109375" style="3" customWidth="1"/>
    <col min="5" max="16" width="15.44140625" style="3" customWidth="1"/>
    <col min="17" max="17" width="3.44140625" style="3" customWidth="1"/>
    <col min="18" max="18" width="12.6640625" style="3" customWidth="1"/>
    <col min="19" max="19" width="17.44140625" style="3" customWidth="1"/>
    <col min="20" max="20" width="20.44140625" style="3" customWidth="1"/>
    <col min="21" max="21" width="16.5546875" style="3" hidden="1" customWidth="1"/>
    <col min="22" max="22" width="9.44140625" style="3" customWidth="1"/>
    <col min="23" max="16384" width="11.44140625" style="3"/>
  </cols>
  <sheetData>
    <row r="1" spans="1:22" ht="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</row>
    <row r="2" spans="1:22" ht="28.5" customHeight="1" x14ac:dyDescent="0.3">
      <c r="A2" s="1"/>
      <c r="B2" s="480" t="s">
        <v>40</v>
      </c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1"/>
    </row>
    <row r="3" spans="1:22" hidden="1" x14ac:dyDescent="0.3">
      <c r="A3" s="1"/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1"/>
    </row>
    <row r="4" spans="1:22" ht="9" customHeight="1" thickBot="1" x14ac:dyDescent="0.35">
      <c r="A4" s="4"/>
      <c r="B4" s="482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5"/>
      <c r="R4" s="6"/>
      <c r="S4" s="6"/>
      <c r="T4" s="6"/>
    </row>
    <row r="5" spans="1:22" ht="13.5" hidden="1" customHeight="1" thickBot="1" x14ac:dyDescent="0.35">
      <c r="A5" s="4"/>
      <c r="B5" s="4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7"/>
      <c r="Q5" s="4"/>
      <c r="R5" s="8"/>
      <c r="S5" s="8"/>
      <c r="T5" s="6"/>
    </row>
    <row r="6" spans="1:22" ht="25.5" customHeight="1" thickBot="1" x14ac:dyDescent="0.35">
      <c r="A6" s="4"/>
      <c r="B6" s="530" t="s">
        <v>144</v>
      </c>
      <c r="C6" s="530"/>
      <c r="D6" s="531"/>
      <c r="E6" s="484" t="s">
        <v>35</v>
      </c>
      <c r="F6" s="485"/>
      <c r="G6" s="486"/>
      <c r="H6" s="484" t="s">
        <v>96</v>
      </c>
      <c r="I6" s="485"/>
      <c r="J6" s="486"/>
      <c r="K6" s="487" t="s">
        <v>118</v>
      </c>
      <c r="L6" s="488"/>
      <c r="M6" s="488"/>
      <c r="N6" s="488"/>
      <c r="O6" s="488"/>
      <c r="P6" s="489"/>
      <c r="Q6" s="9"/>
      <c r="R6" s="8"/>
      <c r="S6" s="8"/>
      <c r="T6" s="8"/>
      <c r="U6" s="8"/>
      <c r="V6" s="8"/>
    </row>
    <row r="7" spans="1:22" ht="37.950000000000003" customHeight="1" thickBot="1" x14ac:dyDescent="0.35">
      <c r="A7" s="7"/>
      <c r="B7" s="472" t="s">
        <v>91</v>
      </c>
      <c r="C7" s="473"/>
      <c r="D7" s="10" t="s">
        <v>90</v>
      </c>
      <c r="E7" s="11" t="s">
        <v>41</v>
      </c>
      <c r="F7" s="90" t="s">
        <v>48</v>
      </c>
      <c r="G7" s="13" t="s">
        <v>42</v>
      </c>
      <c r="H7" s="11" t="s">
        <v>41</v>
      </c>
      <c r="I7" s="12" t="str">
        <f>+$F$7</f>
        <v>Modificación Solicitada
(Fecha:    )</v>
      </c>
      <c r="J7" s="13" t="s">
        <v>42</v>
      </c>
      <c r="K7" s="11" t="s">
        <v>44</v>
      </c>
      <c r="L7" s="12" t="str">
        <f>+$F$7</f>
        <v>Modificación Solicitada
(Fecha:    )</v>
      </c>
      <c r="M7" s="13" t="s">
        <v>43</v>
      </c>
      <c r="N7" s="11" t="s">
        <v>45</v>
      </c>
      <c r="O7" s="12" t="str">
        <f>+$F$7</f>
        <v>Modificación Solicitada
(Fecha:    )</v>
      </c>
      <c r="P7" s="13" t="s">
        <v>46</v>
      </c>
      <c r="Q7" s="9"/>
      <c r="R7" s="8"/>
      <c r="S7" s="8"/>
      <c r="T7" s="8"/>
      <c r="U7" s="8"/>
      <c r="V7" s="8"/>
    </row>
    <row r="8" spans="1:22" ht="37.950000000000003" customHeight="1" x14ac:dyDescent="0.3">
      <c r="A8" s="7"/>
      <c r="B8" s="474" t="s">
        <v>3</v>
      </c>
      <c r="C8" s="476" t="s">
        <v>4</v>
      </c>
      <c r="D8" s="14" t="s">
        <v>73</v>
      </c>
      <c r="E8" s="15">
        <f t="shared" ref="E8:E16" si="0">+H8+K8+N8</f>
        <v>0</v>
      </c>
      <c r="F8" s="16">
        <f t="shared" ref="F8:F16" si="1">+I8+L8+O8</f>
        <v>0</v>
      </c>
      <c r="G8" s="17">
        <f t="shared" ref="G8:G16" si="2">SUM(E8:F8)</f>
        <v>0</v>
      </c>
      <c r="H8" s="18">
        <f>+'III.- PRESUPUESTO FINAL'!G7</f>
        <v>0</v>
      </c>
      <c r="I8" s="19"/>
      <c r="J8" s="20">
        <f t="shared" ref="J8:J13" si="3">SUM(H8:I8)</f>
        <v>0</v>
      </c>
      <c r="K8" s="18">
        <f>+'III.- PRESUPUESTO FINAL'!H7</f>
        <v>0</v>
      </c>
      <c r="L8" s="21"/>
      <c r="M8" s="22">
        <f t="shared" ref="M8:M16" si="4">SUM(K8:L8)</f>
        <v>0</v>
      </c>
      <c r="N8" s="23"/>
      <c r="O8" s="24"/>
      <c r="P8" s="25"/>
      <c r="Q8" s="9"/>
      <c r="R8" s="8"/>
      <c r="S8" s="26"/>
      <c r="T8" s="8"/>
      <c r="U8" s="8"/>
      <c r="V8" s="8"/>
    </row>
    <row r="9" spans="1:22" ht="37.950000000000003" customHeight="1" x14ac:dyDescent="0.3">
      <c r="A9" s="7"/>
      <c r="B9" s="475"/>
      <c r="C9" s="477"/>
      <c r="D9" s="27" t="s">
        <v>57</v>
      </c>
      <c r="E9" s="28">
        <f t="shared" si="0"/>
        <v>0</v>
      </c>
      <c r="F9" s="29">
        <f t="shared" si="1"/>
        <v>0</v>
      </c>
      <c r="G9" s="30">
        <f t="shared" si="2"/>
        <v>0</v>
      </c>
      <c r="H9" s="31">
        <f>+'III.- PRESUPUESTO FINAL'!G8</f>
        <v>0</v>
      </c>
      <c r="I9" s="32"/>
      <c r="J9" s="33">
        <f t="shared" si="3"/>
        <v>0</v>
      </c>
      <c r="K9" s="31">
        <f>+'III.- PRESUPUESTO FINAL'!H8</f>
        <v>0</v>
      </c>
      <c r="L9" s="34"/>
      <c r="M9" s="35">
        <f t="shared" si="4"/>
        <v>0</v>
      </c>
      <c r="N9" s="36"/>
      <c r="O9" s="37"/>
      <c r="P9" s="38"/>
      <c r="Q9" s="9"/>
      <c r="R9" s="8"/>
      <c r="S9" s="26"/>
      <c r="T9" s="8"/>
      <c r="U9" s="8"/>
      <c r="V9" s="8"/>
    </row>
    <row r="10" spans="1:22" ht="37.950000000000003" customHeight="1" x14ac:dyDescent="0.3">
      <c r="A10" s="7"/>
      <c r="B10" s="475" t="s">
        <v>5</v>
      </c>
      <c r="C10" s="477" t="s">
        <v>12</v>
      </c>
      <c r="D10" s="27" t="s">
        <v>86</v>
      </c>
      <c r="E10" s="39">
        <f t="shared" si="0"/>
        <v>0</v>
      </c>
      <c r="F10" s="40">
        <f t="shared" si="1"/>
        <v>0</v>
      </c>
      <c r="G10" s="41">
        <f t="shared" si="2"/>
        <v>0</v>
      </c>
      <c r="H10" s="31">
        <f>+'III.- PRESUPUESTO FINAL'!G9</f>
        <v>0</v>
      </c>
      <c r="I10" s="42"/>
      <c r="J10" s="43">
        <f t="shared" si="3"/>
        <v>0</v>
      </c>
      <c r="K10" s="44">
        <f>+'III.- PRESUPUESTO FINAL'!H9</f>
        <v>0</v>
      </c>
      <c r="L10" s="45"/>
      <c r="M10" s="46">
        <f t="shared" si="4"/>
        <v>0</v>
      </c>
      <c r="N10" s="36"/>
      <c r="O10" s="37"/>
      <c r="P10" s="38"/>
      <c r="Q10" s="9"/>
      <c r="R10" s="8"/>
      <c r="S10" s="47"/>
      <c r="T10" s="8"/>
      <c r="U10" s="8"/>
      <c r="V10" s="8"/>
    </row>
    <row r="11" spans="1:22" ht="37.950000000000003" customHeight="1" x14ac:dyDescent="0.3">
      <c r="A11" s="7"/>
      <c r="B11" s="475"/>
      <c r="C11" s="477"/>
      <c r="D11" s="27" t="s">
        <v>87</v>
      </c>
      <c r="E11" s="39">
        <f t="shared" si="0"/>
        <v>0</v>
      </c>
      <c r="F11" s="40">
        <f t="shared" si="1"/>
        <v>0</v>
      </c>
      <c r="G11" s="41">
        <f t="shared" si="2"/>
        <v>0</v>
      </c>
      <c r="H11" s="31">
        <f>+'III.- PRESUPUESTO FINAL'!G10</f>
        <v>0</v>
      </c>
      <c r="I11" s="42"/>
      <c r="J11" s="43">
        <f t="shared" si="3"/>
        <v>0</v>
      </c>
      <c r="K11" s="44">
        <f>+'III.- PRESUPUESTO FINAL'!H10</f>
        <v>0</v>
      </c>
      <c r="L11" s="45"/>
      <c r="M11" s="46">
        <f t="shared" si="4"/>
        <v>0</v>
      </c>
      <c r="N11" s="48">
        <f>+'III.- PRESUPUESTO FINAL'!I10</f>
        <v>0</v>
      </c>
      <c r="O11" s="45"/>
      <c r="P11" s="46">
        <f t="shared" ref="P11:P16" si="5">SUM(N11:O11)</f>
        <v>0</v>
      </c>
      <c r="Q11" s="9"/>
      <c r="R11" s="8"/>
      <c r="S11" s="8"/>
      <c r="T11" s="8"/>
      <c r="U11" s="8"/>
      <c r="V11" s="8"/>
    </row>
    <row r="12" spans="1:22" ht="37.950000000000003" customHeight="1" x14ac:dyDescent="0.3">
      <c r="A12" s="7"/>
      <c r="B12" s="475"/>
      <c r="C12" s="477"/>
      <c r="D12" s="27" t="s">
        <v>88</v>
      </c>
      <c r="E12" s="39">
        <f t="shared" si="0"/>
        <v>0</v>
      </c>
      <c r="F12" s="40">
        <f t="shared" si="1"/>
        <v>0</v>
      </c>
      <c r="G12" s="41">
        <f t="shared" si="2"/>
        <v>0</v>
      </c>
      <c r="H12" s="31">
        <f>+'III.- PRESUPUESTO FINAL'!G11</f>
        <v>0</v>
      </c>
      <c r="I12" s="42"/>
      <c r="J12" s="43">
        <f t="shared" si="3"/>
        <v>0</v>
      </c>
      <c r="K12" s="44">
        <f>+'III.- PRESUPUESTO FINAL'!H11</f>
        <v>0</v>
      </c>
      <c r="L12" s="45"/>
      <c r="M12" s="46">
        <f t="shared" si="4"/>
        <v>0</v>
      </c>
      <c r="N12" s="48">
        <f>+'III.- PRESUPUESTO FINAL'!I11</f>
        <v>0</v>
      </c>
      <c r="O12" s="45"/>
      <c r="P12" s="46">
        <f t="shared" si="5"/>
        <v>0</v>
      </c>
      <c r="Q12" s="9"/>
      <c r="R12" s="469" t="str">
        <f>IF(H12="","No puede tener celdas vacías",IF(H13="","No puede tener celdas vacías",IF(K12="","No puede tener celdas vacías",IF(K13="","No puede tener celdas vacías",IF(P11="","No puede tener celdas vacías",IF(P12="","No puede tener celdas vacías",IF(P13="","No puede tener celdas vacías","")))))))</f>
        <v/>
      </c>
      <c r="S12" s="469"/>
      <c r="T12" s="6"/>
    </row>
    <row r="13" spans="1:22" ht="37.950000000000003" customHeight="1" x14ac:dyDescent="0.3">
      <c r="A13" s="7"/>
      <c r="B13" s="475"/>
      <c r="C13" s="477"/>
      <c r="D13" s="27" t="s">
        <v>89</v>
      </c>
      <c r="E13" s="49">
        <f t="shared" si="0"/>
        <v>0</v>
      </c>
      <c r="F13" s="91">
        <f t="shared" si="1"/>
        <v>0</v>
      </c>
      <c r="G13" s="50" t="str">
        <f>IF(SUM(E13:F13)=0,"Este Sub-ítem debe tener Presupuesto",SUM(E13:F13))</f>
        <v>Este Sub-ítem debe tener Presupuesto</v>
      </c>
      <c r="H13" s="31">
        <f>+'III.- PRESUPUESTO FINAL'!G12</f>
        <v>0</v>
      </c>
      <c r="I13" s="42"/>
      <c r="J13" s="43">
        <f t="shared" si="3"/>
        <v>0</v>
      </c>
      <c r="K13" s="44">
        <f>+'III.- PRESUPUESTO FINAL'!H12</f>
        <v>0</v>
      </c>
      <c r="L13" s="45"/>
      <c r="M13" s="46">
        <f t="shared" si="4"/>
        <v>0</v>
      </c>
      <c r="N13" s="48">
        <f>+'III.- PRESUPUESTO FINAL'!I12</f>
        <v>0</v>
      </c>
      <c r="O13" s="45"/>
      <c r="P13" s="46">
        <f t="shared" si="5"/>
        <v>0</v>
      </c>
      <c r="Q13" s="9"/>
      <c r="R13" s="469"/>
      <c r="S13" s="469"/>
      <c r="T13" s="6"/>
    </row>
    <row r="14" spans="1:22" ht="37.950000000000003" customHeight="1" x14ac:dyDescent="0.3">
      <c r="A14" s="7"/>
      <c r="B14" s="490" t="s">
        <v>6</v>
      </c>
      <c r="C14" s="477" t="s">
        <v>7</v>
      </c>
      <c r="D14" s="27" t="s">
        <v>82</v>
      </c>
      <c r="E14" s="51">
        <f t="shared" si="0"/>
        <v>0</v>
      </c>
      <c r="F14" s="52">
        <f t="shared" si="1"/>
        <v>0</v>
      </c>
      <c r="G14" s="53">
        <f t="shared" si="2"/>
        <v>0</v>
      </c>
      <c r="H14" s="54"/>
      <c r="I14" s="55"/>
      <c r="J14" s="56"/>
      <c r="K14" s="44">
        <f>+'III.- PRESUPUESTO FINAL'!H13</f>
        <v>0</v>
      </c>
      <c r="L14" s="45"/>
      <c r="M14" s="46">
        <f t="shared" si="4"/>
        <v>0</v>
      </c>
      <c r="N14" s="48">
        <f>+'III.- PRESUPUESTO FINAL'!I13</f>
        <v>0</v>
      </c>
      <c r="O14" s="45"/>
      <c r="P14" s="46">
        <f t="shared" si="5"/>
        <v>0</v>
      </c>
      <c r="Q14" s="9"/>
      <c r="R14" s="469" t="str">
        <f>IF(K14="","No puede tener celdas vacías",IF(K16="","No puede tener celdas vacías",IF(P14="","No puede tener celdas vacías",IF(P16="","No puede tener celdas vacías",""))))</f>
        <v/>
      </c>
      <c r="S14" s="469"/>
      <c r="T14" s="6"/>
    </row>
    <row r="15" spans="1:22" ht="37.950000000000003" customHeight="1" x14ac:dyDescent="0.3">
      <c r="A15" s="7"/>
      <c r="B15" s="491"/>
      <c r="C15" s="493"/>
      <c r="D15" s="27" t="s">
        <v>81</v>
      </c>
      <c r="E15" s="39">
        <f t="shared" ref="E15" si="6">+H15+K15+N15</f>
        <v>0</v>
      </c>
      <c r="F15" s="40">
        <f t="shared" ref="F15" si="7">+I15+L15+O15</f>
        <v>0</v>
      </c>
      <c r="G15" s="41">
        <f t="shared" ref="G15" si="8">SUM(E15:F15)</f>
        <v>0</v>
      </c>
      <c r="H15" s="92"/>
      <c r="I15" s="93"/>
      <c r="J15" s="94"/>
      <c r="K15" s="44">
        <f>+'III.- PRESUPUESTO FINAL'!H14</f>
        <v>0</v>
      </c>
      <c r="L15" s="45"/>
      <c r="M15" s="46">
        <f t="shared" ref="M15" si="9">SUM(K15:L15)</f>
        <v>0</v>
      </c>
      <c r="N15" s="48">
        <f>+'III.- PRESUPUESTO FINAL'!I14</f>
        <v>0</v>
      </c>
      <c r="O15" s="45"/>
      <c r="P15" s="46">
        <f t="shared" si="5"/>
        <v>0</v>
      </c>
      <c r="Q15" s="9"/>
      <c r="R15" s="469"/>
      <c r="S15" s="469"/>
      <c r="T15" s="6"/>
    </row>
    <row r="16" spans="1:22" ht="37.950000000000003" customHeight="1" thickBot="1" x14ac:dyDescent="0.35">
      <c r="A16" s="7"/>
      <c r="B16" s="492"/>
      <c r="C16" s="494"/>
      <c r="D16" s="63" t="s">
        <v>84</v>
      </c>
      <c r="E16" s="57">
        <f t="shared" si="0"/>
        <v>0</v>
      </c>
      <c r="F16" s="58">
        <f t="shared" si="1"/>
        <v>0</v>
      </c>
      <c r="G16" s="59">
        <f t="shared" si="2"/>
        <v>0</v>
      </c>
      <c r="H16" s="64"/>
      <c r="I16" s="65"/>
      <c r="J16" s="66"/>
      <c r="K16" s="67">
        <f>+'III.- PRESUPUESTO FINAL'!H15</f>
        <v>0</v>
      </c>
      <c r="L16" s="68"/>
      <c r="M16" s="69">
        <f t="shared" si="4"/>
        <v>0</v>
      </c>
      <c r="N16" s="70">
        <f>+'III.- PRESUPUESTO FINAL'!I15</f>
        <v>0</v>
      </c>
      <c r="O16" s="68"/>
      <c r="P16" s="69">
        <f t="shared" si="5"/>
        <v>0</v>
      </c>
      <c r="Q16" s="9"/>
      <c r="R16" s="469"/>
      <c r="S16" s="469"/>
      <c r="T16" s="6"/>
    </row>
    <row r="17" spans="1:20" ht="37.950000000000003" customHeight="1" thickBot="1" x14ac:dyDescent="0.35">
      <c r="A17" s="4"/>
      <c r="B17" s="470"/>
      <c r="C17" s="471"/>
      <c r="D17" s="71" t="s">
        <v>24</v>
      </c>
      <c r="E17" s="72">
        <f t="shared" ref="E17:P17" si="10">SUM(E8:E16)</f>
        <v>0</v>
      </c>
      <c r="F17" s="73">
        <f t="shared" si="10"/>
        <v>0</v>
      </c>
      <c r="G17" s="74">
        <f t="shared" si="10"/>
        <v>0</v>
      </c>
      <c r="H17" s="72">
        <f t="shared" si="10"/>
        <v>0</v>
      </c>
      <c r="I17" s="73">
        <f t="shared" si="10"/>
        <v>0</v>
      </c>
      <c r="J17" s="74">
        <f t="shared" si="10"/>
        <v>0</v>
      </c>
      <c r="K17" s="72">
        <f t="shared" si="10"/>
        <v>0</v>
      </c>
      <c r="L17" s="75">
        <f t="shared" si="10"/>
        <v>0</v>
      </c>
      <c r="M17" s="74">
        <f t="shared" si="10"/>
        <v>0</v>
      </c>
      <c r="N17" s="76">
        <f t="shared" si="10"/>
        <v>0</v>
      </c>
      <c r="O17" s="75">
        <f t="shared" si="10"/>
        <v>0</v>
      </c>
      <c r="P17" s="74">
        <f t="shared" si="10"/>
        <v>0</v>
      </c>
      <c r="Q17" s="9"/>
    </row>
    <row r="18" spans="1:20" x14ac:dyDescent="0.3">
      <c r="A18" s="4"/>
      <c r="B18" s="4"/>
      <c r="C18" s="4"/>
      <c r="D18" s="77"/>
      <c r="E18" s="4"/>
      <c r="F18" s="4"/>
      <c r="G18" s="4"/>
      <c r="H18" s="78"/>
      <c r="I18" s="78"/>
      <c r="J18" s="78"/>
      <c r="K18" s="78"/>
      <c r="L18" s="78"/>
      <c r="M18" s="78"/>
      <c r="N18" s="78"/>
      <c r="O18" s="78"/>
      <c r="P18" s="4"/>
      <c r="Q18" s="4"/>
      <c r="R18" s="8"/>
      <c r="S18" s="8"/>
      <c r="T18" s="6"/>
    </row>
    <row r="19" spans="1:20" x14ac:dyDescent="0.3">
      <c r="A19" s="8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31.2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95" t="str">
        <f>UPPER(J7)</f>
        <v>PRESUPUESTO MODIFICADO</v>
      </c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1:20" ht="22.2" customHeight="1" x14ac:dyDescent="0.3">
      <c r="H21" s="80" t="s">
        <v>92</v>
      </c>
      <c r="I21" s="81"/>
      <c r="J21" s="82">
        <f>SUM($J$8:$J$9)</f>
        <v>0</v>
      </c>
    </row>
    <row r="22" spans="1:20" ht="22.2" customHeight="1" x14ac:dyDescent="0.3">
      <c r="H22" s="80" t="s">
        <v>93</v>
      </c>
      <c r="I22" s="81"/>
      <c r="J22" s="82">
        <f>SUM($J$10:$J$13)</f>
        <v>0</v>
      </c>
    </row>
    <row r="23" spans="1:20" ht="22.2" customHeight="1" x14ac:dyDescent="0.3">
      <c r="H23" s="81" t="s">
        <v>94</v>
      </c>
      <c r="I23" s="81"/>
      <c r="J23" s="83">
        <f>+IF(J21&gt;0,J22/J21,0)</f>
        <v>0</v>
      </c>
    </row>
    <row r="26" spans="1:20" s="84" customFormat="1" ht="22.2" customHeight="1" x14ac:dyDescent="0.3">
      <c r="E26" s="96"/>
      <c r="G26" s="3"/>
      <c r="H26" s="80" t="s">
        <v>92</v>
      </c>
      <c r="I26" s="81"/>
      <c r="J26" s="82">
        <f>SUM($G$8:$G$9)</f>
        <v>0</v>
      </c>
    </row>
    <row r="27" spans="1:20" s="84" customFormat="1" ht="22.2" customHeight="1" x14ac:dyDescent="0.3">
      <c r="E27" s="96"/>
      <c r="G27" s="3"/>
      <c r="H27" s="478" t="s">
        <v>78</v>
      </c>
      <c r="I27" s="479"/>
      <c r="J27" s="82">
        <f>SUM($M$8:$M$9)+SUM($M$14:$M$15)</f>
        <v>0</v>
      </c>
      <c r="K27" s="83">
        <f>+IF($J$26&gt;0,J27/$J$26,0)</f>
        <v>0</v>
      </c>
      <c r="L27" s="84" t="str">
        <f>IF(K27&lt;10%,"El Mínimo debe ser 10%","OK")</f>
        <v>El Mínimo debe ser 10%</v>
      </c>
    </row>
    <row r="28" spans="1:20" s="84" customFormat="1" ht="22.2" customHeight="1" x14ac:dyDescent="0.3">
      <c r="G28" s="3"/>
      <c r="H28" s="80" t="s">
        <v>60</v>
      </c>
      <c r="I28" s="81"/>
      <c r="J28" s="82">
        <f>+M17</f>
        <v>0</v>
      </c>
      <c r="K28" s="83">
        <f>+IF($J$26&gt;0,J28/$J$26,0)</f>
        <v>0</v>
      </c>
    </row>
    <row r="29" spans="1:20" s="84" customFormat="1" ht="22.2" customHeight="1" x14ac:dyDescent="0.3">
      <c r="E29" s="96"/>
      <c r="G29" s="3"/>
      <c r="H29" s="80" t="s">
        <v>53</v>
      </c>
      <c r="I29" s="81"/>
      <c r="J29" s="82">
        <f>+P17</f>
        <v>0</v>
      </c>
      <c r="K29" s="83">
        <f>+IF($J$26&gt;0,J29/$J$26,0)</f>
        <v>0</v>
      </c>
    </row>
    <row r="30" spans="1:20" s="84" customFormat="1" ht="22.2" customHeight="1" x14ac:dyDescent="0.3">
      <c r="E30" s="96"/>
      <c r="G30" s="3"/>
      <c r="H30" s="85" t="s">
        <v>54</v>
      </c>
      <c r="I30" s="86"/>
      <c r="J30" s="82">
        <f>SUM(J28:J29)</f>
        <v>0</v>
      </c>
      <c r="K30" s="83">
        <f>+IF($J$26&gt;0,J30/$J$26,0)</f>
        <v>0</v>
      </c>
      <c r="L30" s="84" t="str">
        <f>IF(K30&lt;50%,"El Mínimo debe ser 50%","OK")</f>
        <v>El Mínimo debe ser 50%</v>
      </c>
    </row>
  </sheetData>
  <sheetProtection password="DD24" sheet="1" selectLockedCells="1"/>
  <mergeCells count="18">
    <mergeCell ref="H27:I27"/>
    <mergeCell ref="B2:P2"/>
    <mergeCell ref="B3:P3"/>
    <mergeCell ref="B4:P4"/>
    <mergeCell ref="B6:D6"/>
    <mergeCell ref="E6:G6"/>
    <mergeCell ref="H6:J6"/>
    <mergeCell ref="K6:P6"/>
    <mergeCell ref="B14:B16"/>
    <mergeCell ref="C14:C16"/>
    <mergeCell ref="R14:S16"/>
    <mergeCell ref="B17:C17"/>
    <mergeCell ref="B7:C7"/>
    <mergeCell ref="B8:B9"/>
    <mergeCell ref="C8:C9"/>
    <mergeCell ref="B10:B13"/>
    <mergeCell ref="C10:C13"/>
    <mergeCell ref="R12:S13"/>
  </mergeCells>
  <conditionalFormatting sqref="E8">
    <cfRule type="containsText" dxfId="59" priority="37" operator="containsText" text="Monto Excede">
      <formula>NOT(ISERROR(SEARCH("Monto Excede",E8)))</formula>
    </cfRule>
    <cfRule type="containsText" dxfId="58" priority="38" operator="containsText" text="M$50.000">
      <formula>NOT(ISERROR(SEARCH("M$50.000",E8)))</formula>
    </cfRule>
  </conditionalFormatting>
  <conditionalFormatting sqref="E13">
    <cfRule type="containsText" dxfId="57" priority="35" operator="containsText" text="Este Sub Item">
      <formula>NOT(ISERROR(SEARCH("Este Sub Item",E13)))</formula>
    </cfRule>
    <cfRule type="containsText" dxfId="56" priority="36" operator="containsText" text="Este Item debe">
      <formula>NOT(ISERROR(SEARCH("Este Item debe",E13)))</formula>
    </cfRule>
  </conditionalFormatting>
  <conditionalFormatting sqref="E9">
    <cfRule type="containsText" dxfId="55" priority="33" operator="containsText" text="Monto Excede">
      <formula>NOT(ISERROR(SEARCH("Monto Excede",E9)))</formula>
    </cfRule>
    <cfRule type="containsText" dxfId="54" priority="34" operator="containsText" text="M$50.000">
      <formula>NOT(ISERROR(SEARCH("M$50.000",E9)))</formula>
    </cfRule>
  </conditionalFormatting>
  <conditionalFormatting sqref="R14">
    <cfRule type="containsText" dxfId="53" priority="32" stopIfTrue="1" operator="containsText" text="Monto Item Equipamiento OK">
      <formula>NOT(ISERROR(SEARCH("Monto Item Equipamiento OK",R14)))</formula>
    </cfRule>
  </conditionalFormatting>
  <conditionalFormatting sqref="R14">
    <cfRule type="containsText" dxfId="52" priority="29" operator="containsText" text="$50.000.000">
      <formula>NOT(ISERROR(SEARCH("$50.000.000",R14)))</formula>
    </cfRule>
    <cfRule type="containsText" dxfId="51" priority="30" operator="containsText" text="Excede">
      <formula>NOT(ISERROR(SEARCH("Excede",R14)))</formula>
    </cfRule>
    <cfRule type="containsText" dxfId="50" priority="31" operator="containsText" text="M$50.000">
      <formula>NOT(ISERROR(SEARCH("M$50.000",R14)))</formula>
    </cfRule>
  </conditionalFormatting>
  <conditionalFormatting sqref="R12">
    <cfRule type="containsText" dxfId="49" priority="26" operator="containsText" text="$50.000.000">
      <formula>NOT(ISERROR(SEARCH("$50.000.000",R12)))</formula>
    </cfRule>
    <cfRule type="containsText" dxfId="48" priority="27" operator="containsText" text="Excede">
      <formula>NOT(ISERROR(SEARCH("Excede",R12)))</formula>
    </cfRule>
    <cfRule type="containsText" dxfId="47" priority="28" operator="containsText" text="M$50.000">
      <formula>NOT(ISERROR(SEARCH("M$50.000",R12)))</formula>
    </cfRule>
  </conditionalFormatting>
  <conditionalFormatting sqref="R12">
    <cfRule type="containsText" dxfId="46" priority="25" stopIfTrue="1" operator="containsText" text="Monto Item Equipamiento OK">
      <formula>NOT(ISERROR(SEARCH("Monto Item Equipamiento OK",R12)))</formula>
    </cfRule>
  </conditionalFormatting>
  <conditionalFormatting sqref="R12:S13">
    <cfRule type="containsText" dxfId="45" priority="24" stopIfTrue="1" operator="containsText" text="No puede tener">
      <formula>NOT(ISERROR(SEARCH("No puede tener",R12)))</formula>
    </cfRule>
  </conditionalFormatting>
  <conditionalFormatting sqref="R14:S14 R16:S16">
    <cfRule type="containsText" dxfId="44" priority="23" stopIfTrue="1" operator="containsText" text="No puede tener">
      <formula>NOT(ISERROR(SEARCH("No puede tener",R14)))</formula>
    </cfRule>
  </conditionalFormatting>
  <conditionalFormatting sqref="F8:G8">
    <cfRule type="containsText" dxfId="43" priority="20" operator="containsText" text="Monto Excede">
      <formula>NOT(ISERROR(SEARCH("Monto Excede",F8)))</formula>
    </cfRule>
    <cfRule type="containsText" dxfId="42" priority="21" operator="containsText" text="M$50.000">
      <formula>NOT(ISERROR(SEARCH("M$50.000",F8)))</formula>
    </cfRule>
  </conditionalFormatting>
  <conditionalFormatting sqref="F13:G13">
    <cfRule type="containsText" dxfId="41" priority="18" operator="containsText" text="Este Sub-ítem">
      <formula>NOT(ISERROR(SEARCH("Este Sub-ítem",F13)))</formula>
    </cfRule>
  </conditionalFormatting>
  <conditionalFormatting sqref="F9:G9">
    <cfRule type="containsText" dxfId="40" priority="16" operator="containsText" text="Monto Excede">
      <formula>NOT(ISERROR(SEARCH("Monto Excede",F9)))</formula>
    </cfRule>
    <cfRule type="containsText" dxfId="39" priority="17" operator="containsText" text="M$50.000">
      <formula>NOT(ISERROR(SEARCH("M$50.000",F9)))</formula>
    </cfRule>
  </conditionalFormatting>
  <conditionalFormatting sqref="J23">
    <cfRule type="cellIs" dxfId="38" priority="14" stopIfTrue="1" operator="greaterThan">
      <formula>0.5</formula>
    </cfRule>
  </conditionalFormatting>
  <conditionalFormatting sqref="L30">
    <cfRule type="containsText" dxfId="37" priority="7" stopIfTrue="1" operator="containsText" text="El Mínimo debe ser 50%">
      <formula>NOT(ISERROR(SEARCH("El Mínimo debe ser 50%",L30)))</formula>
    </cfRule>
    <cfRule type="containsText" dxfId="36" priority="8" stopIfTrue="1" operator="containsText" text="El mímo debe ser 50%">
      <formula>NOT(ISERROR(SEARCH("El mímo debe ser 50%",L30)))</formula>
    </cfRule>
  </conditionalFormatting>
  <conditionalFormatting sqref="K27">
    <cfRule type="cellIs" dxfId="35" priority="5" stopIfTrue="1" operator="lessThan">
      <formula>0.1</formula>
    </cfRule>
  </conditionalFormatting>
  <conditionalFormatting sqref="K30">
    <cfRule type="cellIs" dxfId="34" priority="4" stopIfTrue="1" operator="lessThan">
      <formula>0.5</formula>
    </cfRule>
  </conditionalFormatting>
  <conditionalFormatting sqref="L27">
    <cfRule type="containsText" dxfId="33" priority="3" stopIfTrue="1" operator="containsText" text="El Mínimo debe ser 10%">
      <formula>NOT(ISERROR(SEARCH("El Mínimo debe ser 10%",L27)))</formula>
    </cfRule>
  </conditionalFormatting>
  <conditionalFormatting sqref="R15:S15">
    <cfRule type="containsText" dxfId="32" priority="2" stopIfTrue="1" operator="containsText" text="No puede tener">
      <formula>NOT(ISERROR(SEARCH("No puede tener",R15)))</formula>
    </cfRule>
  </conditionalFormatting>
  <conditionalFormatting sqref="H17:J17">
    <cfRule type="cellIs" dxfId="31" priority="1" operator="greaterThan">
      <formula>400000000</formula>
    </cfRule>
  </conditionalFormatting>
  <printOptions horizontalCentered="1"/>
  <pageMargins left="0" right="0" top="0.78740157480314965" bottom="0.78740157480314965" header="0" footer="0.59055118110236227"/>
  <pageSetup paperSize="5" scale="70" orientation="landscape" r:id="rId1"/>
  <headerFooter alignWithMargins="0">
    <oddFooter>&amp;L&amp;A - &amp;F
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002060"/>
  </sheetPr>
  <dimension ref="A1:V29"/>
  <sheetViews>
    <sheetView showGridLines="0" topLeftCell="A2" zoomScale="90" zoomScaleNormal="90" workbookViewId="0">
      <pane xSplit="4" ySplit="6" topLeftCell="E8" activePane="bottomRight" state="frozen"/>
      <selection activeCell="A2" sqref="A2"/>
      <selection pane="topRight" activeCell="E2" sqref="E2"/>
      <selection pane="bottomLeft" activeCell="A8" sqref="A8"/>
      <selection pane="bottomRight" activeCell="I8" sqref="I8"/>
    </sheetView>
  </sheetViews>
  <sheetFormatPr baseColWidth="10" defaultColWidth="11.44140625" defaultRowHeight="12" x14ac:dyDescent="0.3"/>
  <cols>
    <col min="1" max="1" width="3" style="3" customWidth="1"/>
    <col min="2" max="2" width="3.88671875" style="3" customWidth="1"/>
    <col min="3" max="3" width="13.88671875" style="3" customWidth="1"/>
    <col min="4" max="4" width="32.77734375" style="3" customWidth="1"/>
    <col min="5" max="16" width="15.44140625" style="3" customWidth="1"/>
    <col min="17" max="17" width="3.44140625" style="3" customWidth="1"/>
    <col min="18" max="18" width="12.6640625" style="3" customWidth="1"/>
    <col min="19" max="19" width="17.44140625" style="3" customWidth="1"/>
    <col min="20" max="20" width="20.44140625" style="3" customWidth="1"/>
    <col min="21" max="21" width="16.5546875" style="3" hidden="1" customWidth="1"/>
    <col min="22" max="22" width="9.44140625" style="3" customWidth="1"/>
    <col min="23" max="16384" width="11.44140625" style="3"/>
  </cols>
  <sheetData>
    <row r="1" spans="1:22" ht="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</row>
    <row r="2" spans="1:22" s="89" customFormat="1" ht="28.5" customHeight="1" x14ac:dyDescent="0.3">
      <c r="A2" s="88"/>
      <c r="B2" s="480" t="s">
        <v>51</v>
      </c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88"/>
    </row>
    <row r="3" spans="1:22" hidden="1" x14ac:dyDescent="0.3">
      <c r="A3" s="1"/>
      <c r="B3" s="481"/>
      <c r="C3" s="481"/>
      <c r="D3" s="481"/>
      <c r="E3" s="481"/>
      <c r="F3" s="481"/>
      <c r="G3" s="481"/>
      <c r="H3" s="481"/>
      <c r="I3" s="481"/>
      <c r="J3" s="481"/>
      <c r="K3" s="481"/>
      <c r="L3" s="481"/>
      <c r="M3" s="481"/>
      <c r="N3" s="481"/>
      <c r="O3" s="481"/>
      <c r="P3" s="481"/>
      <c r="Q3" s="1"/>
    </row>
    <row r="4" spans="1:22" ht="9" customHeight="1" thickBot="1" x14ac:dyDescent="0.35">
      <c r="A4" s="4"/>
      <c r="B4" s="482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5"/>
      <c r="R4" s="6"/>
      <c r="S4" s="6"/>
      <c r="T4" s="6"/>
    </row>
    <row r="5" spans="1:22" ht="13.5" hidden="1" customHeight="1" thickBot="1" x14ac:dyDescent="0.35">
      <c r="A5" s="4"/>
      <c r="B5" s="4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7"/>
      <c r="Q5" s="4"/>
      <c r="R5" s="8"/>
      <c r="S5" s="8"/>
      <c r="T5" s="6"/>
    </row>
    <row r="6" spans="1:22" ht="25.5" customHeight="1" thickBot="1" x14ac:dyDescent="0.35">
      <c r="A6" s="4"/>
      <c r="B6" s="530" t="s">
        <v>144</v>
      </c>
      <c r="C6" s="530"/>
      <c r="D6" s="531"/>
      <c r="E6" s="484" t="s">
        <v>35</v>
      </c>
      <c r="F6" s="485"/>
      <c r="G6" s="486"/>
      <c r="H6" s="484" t="s">
        <v>95</v>
      </c>
      <c r="I6" s="485"/>
      <c r="J6" s="486"/>
      <c r="K6" s="487" t="s">
        <v>118</v>
      </c>
      <c r="L6" s="488"/>
      <c r="M6" s="488"/>
      <c r="N6" s="488"/>
      <c r="O6" s="488"/>
      <c r="P6" s="489"/>
      <c r="Q6" s="9"/>
      <c r="R6" s="8"/>
      <c r="S6" s="8"/>
      <c r="T6" s="8"/>
      <c r="U6" s="8"/>
      <c r="V6" s="8"/>
    </row>
    <row r="7" spans="1:22" ht="37.950000000000003" customHeight="1" thickBot="1" x14ac:dyDescent="0.35">
      <c r="A7" s="7"/>
      <c r="B7" s="472" t="s">
        <v>91</v>
      </c>
      <c r="C7" s="473"/>
      <c r="D7" s="10" t="s">
        <v>90</v>
      </c>
      <c r="E7" s="11" t="s">
        <v>42</v>
      </c>
      <c r="F7" s="12" t="s">
        <v>49</v>
      </c>
      <c r="G7" s="13" t="s">
        <v>50</v>
      </c>
      <c r="H7" s="11" t="s">
        <v>42</v>
      </c>
      <c r="I7" s="12" t="s">
        <v>49</v>
      </c>
      <c r="J7" s="13" t="s">
        <v>50</v>
      </c>
      <c r="K7" s="11" t="s">
        <v>43</v>
      </c>
      <c r="L7" s="12" t="s">
        <v>49</v>
      </c>
      <c r="M7" s="13" t="s">
        <v>50</v>
      </c>
      <c r="N7" s="11" t="s">
        <v>46</v>
      </c>
      <c r="O7" s="10" t="s">
        <v>49</v>
      </c>
      <c r="P7" s="13" t="s">
        <v>50</v>
      </c>
      <c r="Q7" s="9"/>
      <c r="R7" s="8"/>
      <c r="S7" s="8"/>
      <c r="T7" s="8"/>
      <c r="U7" s="8"/>
      <c r="V7" s="8"/>
    </row>
    <row r="8" spans="1:22" ht="37.950000000000003" customHeight="1" x14ac:dyDescent="0.3">
      <c r="A8" s="7"/>
      <c r="B8" s="474" t="s">
        <v>3</v>
      </c>
      <c r="C8" s="476" t="s">
        <v>4</v>
      </c>
      <c r="D8" s="14" t="s">
        <v>73</v>
      </c>
      <c r="E8" s="15">
        <f t="shared" ref="E8:E16" si="0">+H8+K8+N8</f>
        <v>0</v>
      </c>
      <c r="F8" s="16">
        <f t="shared" ref="F8:F16" si="1">+I8+L8+O8</f>
        <v>0</v>
      </c>
      <c r="G8" s="17">
        <f t="shared" ref="G8:G16" si="2">+J8+M8+P8</f>
        <v>0</v>
      </c>
      <c r="H8" s="18">
        <f>+'PRESUPUESTO MODIFICADO'!J8</f>
        <v>0</v>
      </c>
      <c r="I8" s="19">
        <f>SUMIF('USO INT. DESGLOSE FACTURAS'!$A$4:$A$10,'SALDOS '!$D8,'USO INT. DESGLOSE FACTURAS'!$S$4:$S$10)</f>
        <v>0</v>
      </c>
      <c r="J8" s="20">
        <f t="shared" ref="J8:J13" si="3">+H8-I8</f>
        <v>0</v>
      </c>
      <c r="K8" s="18">
        <f>+'PRESUPUESTO MODIFICADO'!M8</f>
        <v>0</v>
      </c>
      <c r="L8" s="19">
        <f>SUMIF('USO INT. DESGLOSE FACTURAS'!$A$4:$A$10,'SALDOS '!$D8,'USO INT. DESGLOSE FACTURAS'!$T$4:$T$10)</f>
        <v>0</v>
      </c>
      <c r="M8" s="22">
        <f t="shared" ref="M8:M16" si="4">+K8-L8</f>
        <v>0</v>
      </c>
      <c r="N8" s="23"/>
      <c r="O8" s="24"/>
      <c r="P8" s="25"/>
      <c r="Q8" s="9"/>
      <c r="R8" s="8"/>
      <c r="S8" s="26"/>
      <c r="T8" s="8"/>
      <c r="U8" s="8"/>
      <c r="V8" s="8"/>
    </row>
    <row r="9" spans="1:22" ht="37.950000000000003" customHeight="1" x14ac:dyDescent="0.3">
      <c r="A9" s="7"/>
      <c r="B9" s="475"/>
      <c r="C9" s="477"/>
      <c r="D9" s="27" t="s">
        <v>57</v>
      </c>
      <c r="E9" s="28">
        <f t="shared" si="0"/>
        <v>0</v>
      </c>
      <c r="F9" s="29">
        <f t="shared" si="1"/>
        <v>0</v>
      </c>
      <c r="G9" s="30">
        <f t="shared" si="2"/>
        <v>0</v>
      </c>
      <c r="H9" s="31">
        <f>+'PRESUPUESTO MODIFICADO'!J9</f>
        <v>0</v>
      </c>
      <c r="I9" s="32">
        <f>SUMIF('USO INT. DESGLOSE FACTURAS'!$A$4:$A$10,'SALDOS '!$D9,'USO INT. DESGLOSE FACTURAS'!$S$4:$S$10)</f>
        <v>0</v>
      </c>
      <c r="J9" s="33">
        <f t="shared" si="3"/>
        <v>0</v>
      </c>
      <c r="K9" s="31">
        <f>+'PRESUPUESTO MODIFICADO'!M9</f>
        <v>0</v>
      </c>
      <c r="L9" s="32">
        <f>SUMIF('USO INT. DESGLOSE FACTURAS'!$A$4:$A$10,'SALDOS '!$D9,'USO INT. DESGLOSE FACTURAS'!$T$4:$T$10)</f>
        <v>0</v>
      </c>
      <c r="M9" s="35">
        <f t="shared" si="4"/>
        <v>0</v>
      </c>
      <c r="N9" s="36"/>
      <c r="O9" s="37"/>
      <c r="P9" s="38"/>
      <c r="Q9" s="9"/>
      <c r="R9" s="8"/>
      <c r="S9" s="26"/>
      <c r="T9" s="8"/>
      <c r="U9" s="8"/>
      <c r="V9" s="8"/>
    </row>
    <row r="10" spans="1:22" ht="37.950000000000003" customHeight="1" x14ac:dyDescent="0.3">
      <c r="A10" s="7"/>
      <c r="B10" s="475" t="s">
        <v>5</v>
      </c>
      <c r="C10" s="477" t="s">
        <v>12</v>
      </c>
      <c r="D10" s="27" t="s">
        <v>86</v>
      </c>
      <c r="E10" s="39">
        <f t="shared" si="0"/>
        <v>0</v>
      </c>
      <c r="F10" s="40">
        <f t="shared" si="1"/>
        <v>0</v>
      </c>
      <c r="G10" s="41">
        <f t="shared" si="2"/>
        <v>0</v>
      </c>
      <c r="H10" s="31">
        <f>+'PRESUPUESTO MODIFICADO'!J10</f>
        <v>0</v>
      </c>
      <c r="I10" s="42">
        <f>SUMIF('USO INT. DESGLOSE FACTURAS'!$A$4:$A$10,'SALDOS '!$D10,'USO INT. DESGLOSE FACTURAS'!$S$4:$S$10)</f>
        <v>0</v>
      </c>
      <c r="J10" s="43">
        <f t="shared" si="3"/>
        <v>0</v>
      </c>
      <c r="K10" s="44">
        <f>+'PRESUPUESTO MODIFICADO'!M10</f>
        <v>0</v>
      </c>
      <c r="L10" s="42">
        <f>SUMIF('USO INT. DESGLOSE FACTURAS'!$A$4:$A$10,'SALDOS '!$D10,'USO INT. DESGLOSE FACTURAS'!$T$4:$T$10)</f>
        <v>0</v>
      </c>
      <c r="M10" s="46">
        <f t="shared" si="4"/>
        <v>0</v>
      </c>
      <c r="N10" s="36"/>
      <c r="O10" s="37"/>
      <c r="P10" s="38"/>
      <c r="Q10" s="9"/>
      <c r="R10" s="8"/>
      <c r="S10" s="47"/>
      <c r="T10" s="8"/>
      <c r="U10" s="8"/>
      <c r="V10" s="8"/>
    </row>
    <row r="11" spans="1:22" ht="37.950000000000003" customHeight="1" x14ac:dyDescent="0.3">
      <c r="A11" s="7"/>
      <c r="B11" s="475"/>
      <c r="C11" s="477"/>
      <c r="D11" s="27" t="s">
        <v>87</v>
      </c>
      <c r="E11" s="39">
        <f t="shared" si="0"/>
        <v>0</v>
      </c>
      <c r="F11" s="40">
        <f t="shared" si="1"/>
        <v>0</v>
      </c>
      <c r="G11" s="41">
        <f t="shared" si="2"/>
        <v>0</v>
      </c>
      <c r="H11" s="31">
        <f>+'PRESUPUESTO MODIFICADO'!J11</f>
        <v>0</v>
      </c>
      <c r="I11" s="42">
        <f>SUMIF('USO INT. DESGLOSE FACTURAS'!$A$4:$A$10,'SALDOS '!$D11,'USO INT. DESGLOSE FACTURAS'!$S$4:$S$10)</f>
        <v>0</v>
      </c>
      <c r="J11" s="43">
        <f t="shared" si="3"/>
        <v>0</v>
      </c>
      <c r="K11" s="44">
        <f>+'PRESUPUESTO MODIFICADO'!M11</f>
        <v>0</v>
      </c>
      <c r="L11" s="42">
        <f>SUMIF('USO INT. DESGLOSE FACTURAS'!$A$4:$A$10,'SALDOS '!$D11,'USO INT. DESGLOSE FACTURAS'!$T$4:$T$10)</f>
        <v>0</v>
      </c>
      <c r="M11" s="46">
        <f t="shared" si="4"/>
        <v>0</v>
      </c>
      <c r="N11" s="48">
        <f>+'PRESUPUESTO MODIFICADO'!P11</f>
        <v>0</v>
      </c>
      <c r="O11" s="45"/>
      <c r="P11" s="46">
        <f t="shared" ref="P11:P16" si="5">+N11-O11</f>
        <v>0</v>
      </c>
      <c r="Q11" s="9"/>
      <c r="R11" s="8"/>
      <c r="S11" s="8"/>
      <c r="T11" s="8"/>
      <c r="U11" s="8"/>
      <c r="V11" s="8"/>
    </row>
    <row r="12" spans="1:22" ht="37.950000000000003" customHeight="1" x14ac:dyDescent="0.3">
      <c r="A12" s="7"/>
      <c r="B12" s="475"/>
      <c r="C12" s="477"/>
      <c r="D12" s="27" t="s">
        <v>88</v>
      </c>
      <c r="E12" s="39">
        <f t="shared" si="0"/>
        <v>0</v>
      </c>
      <c r="F12" s="40">
        <f t="shared" si="1"/>
        <v>0</v>
      </c>
      <c r="G12" s="41">
        <f t="shared" si="2"/>
        <v>0</v>
      </c>
      <c r="H12" s="31">
        <f>+'PRESUPUESTO MODIFICADO'!J12</f>
        <v>0</v>
      </c>
      <c r="I12" s="42">
        <f>SUMIF('USO INT. DESGLOSE FACTURAS'!$A$4:$A$10,'SALDOS '!$D12,'USO INT. DESGLOSE FACTURAS'!$S$4:$S$10)</f>
        <v>0</v>
      </c>
      <c r="J12" s="43">
        <f t="shared" si="3"/>
        <v>0</v>
      </c>
      <c r="K12" s="44">
        <f>+'PRESUPUESTO MODIFICADO'!M12</f>
        <v>0</v>
      </c>
      <c r="L12" s="42">
        <f>SUMIF('USO INT. DESGLOSE FACTURAS'!$A$4:$A$10,'SALDOS '!$D12,'USO INT. DESGLOSE FACTURAS'!$T$4:$T$10)</f>
        <v>0</v>
      </c>
      <c r="M12" s="46">
        <f t="shared" si="4"/>
        <v>0</v>
      </c>
      <c r="N12" s="48">
        <f>+'PRESUPUESTO MODIFICADO'!P12</f>
        <v>0</v>
      </c>
      <c r="O12" s="45"/>
      <c r="P12" s="46">
        <f t="shared" si="5"/>
        <v>0</v>
      </c>
      <c r="Q12" s="9"/>
      <c r="R12" s="469" t="str">
        <f>IF(H12="","No puede tener celdas vacías",IF(H13="","No puede tener celdas vacías",IF(K12="","No puede tener celdas vacías",IF(K13="","No puede tener celdas vacías",IF(P11="","No puede tener celdas vacías",IF(P12="","No puede tener celdas vacías",IF(P13="","No puede tener celdas vacías","")))))))</f>
        <v/>
      </c>
      <c r="S12" s="469"/>
      <c r="T12" s="6"/>
    </row>
    <row r="13" spans="1:22" ht="37.950000000000003" customHeight="1" x14ac:dyDescent="0.3">
      <c r="A13" s="7"/>
      <c r="B13" s="475"/>
      <c r="C13" s="477"/>
      <c r="D13" s="27" t="s">
        <v>89</v>
      </c>
      <c r="E13" s="49">
        <f t="shared" si="0"/>
        <v>0</v>
      </c>
      <c r="F13" s="50" t="str">
        <f>IF(SUM(I13+L13+O13)=0,"Este Sub-ítem debe tener Presupuesto",SUM(I13+L13+O13))</f>
        <v>Este Sub-ítem debe tener Presupuesto</v>
      </c>
      <c r="G13" s="50">
        <f>+J13+M13+P13</f>
        <v>0</v>
      </c>
      <c r="H13" s="31">
        <f>+'PRESUPUESTO MODIFICADO'!J13</f>
        <v>0</v>
      </c>
      <c r="I13" s="42">
        <f>SUMIF('USO INT. DESGLOSE FACTURAS'!$A$4:$A$10,'SALDOS '!$D13,'USO INT. DESGLOSE FACTURAS'!$S$4:$S$10)</f>
        <v>0</v>
      </c>
      <c r="J13" s="43">
        <f t="shared" si="3"/>
        <v>0</v>
      </c>
      <c r="K13" s="44">
        <f>+'PRESUPUESTO MODIFICADO'!M13</f>
        <v>0</v>
      </c>
      <c r="L13" s="42">
        <f>SUMIF('USO INT. DESGLOSE FACTURAS'!$A$4:$A$10,'SALDOS '!$D13,'USO INT. DESGLOSE FACTURAS'!$T$4:$T$10)</f>
        <v>0</v>
      </c>
      <c r="M13" s="46">
        <f t="shared" si="4"/>
        <v>0</v>
      </c>
      <c r="N13" s="48">
        <f>+'PRESUPUESTO MODIFICADO'!P13</f>
        <v>0</v>
      </c>
      <c r="O13" s="45"/>
      <c r="P13" s="46">
        <f t="shared" si="5"/>
        <v>0</v>
      </c>
      <c r="Q13" s="9"/>
      <c r="R13" s="469"/>
      <c r="S13" s="469"/>
      <c r="T13" s="6"/>
    </row>
    <row r="14" spans="1:22" ht="37.950000000000003" customHeight="1" x14ac:dyDescent="0.3">
      <c r="A14" s="7"/>
      <c r="B14" s="490" t="s">
        <v>6</v>
      </c>
      <c r="C14" s="477" t="s">
        <v>7</v>
      </c>
      <c r="D14" s="27" t="s">
        <v>82</v>
      </c>
      <c r="E14" s="51">
        <f t="shared" si="0"/>
        <v>0</v>
      </c>
      <c r="F14" s="52">
        <f t="shared" si="1"/>
        <v>0</v>
      </c>
      <c r="G14" s="53">
        <f t="shared" si="2"/>
        <v>0</v>
      </c>
      <c r="H14" s="54"/>
      <c r="I14" s="55"/>
      <c r="J14" s="56"/>
      <c r="K14" s="44">
        <f>+'PRESUPUESTO MODIFICADO'!M14</f>
        <v>0</v>
      </c>
      <c r="L14" s="45">
        <f>SUMIF('USO INT. DESGLOSE FACTURAS'!$A$4:$A$10,'SALDOS '!$D14,'USO INT. DESGLOSE FACTURAS'!$T$4:$T$10)</f>
        <v>0</v>
      </c>
      <c r="M14" s="46">
        <f t="shared" si="4"/>
        <v>0</v>
      </c>
      <c r="N14" s="48">
        <f>+'PRESUPUESTO MODIFICADO'!P14</f>
        <v>0</v>
      </c>
      <c r="O14" s="45"/>
      <c r="P14" s="46">
        <f t="shared" si="5"/>
        <v>0</v>
      </c>
      <c r="Q14" s="9"/>
      <c r="R14" s="469" t="str">
        <f>IF(K14="","No puede tener celdas vacías",IF(K16="","No puede tener celdas vacías",IF(P14="","No puede tener celdas vacías",IF(P16="","No puede tener celdas vacías",""))))</f>
        <v/>
      </c>
      <c r="S14" s="469"/>
      <c r="T14" s="6"/>
    </row>
    <row r="15" spans="1:22" ht="37.950000000000003" customHeight="1" x14ac:dyDescent="0.3">
      <c r="A15" s="7"/>
      <c r="B15" s="491"/>
      <c r="C15" s="493"/>
      <c r="D15" s="27" t="s">
        <v>81</v>
      </c>
      <c r="E15" s="57">
        <f t="shared" ref="E15" si="6">+H15+K15+N15</f>
        <v>0</v>
      </c>
      <c r="F15" s="58">
        <f t="shared" ref="F15" si="7">+I15+L15+O15</f>
        <v>0</v>
      </c>
      <c r="G15" s="59">
        <f t="shared" ref="G15" si="8">+J15+M15+P15</f>
        <v>0</v>
      </c>
      <c r="H15" s="60"/>
      <c r="I15" s="61"/>
      <c r="J15" s="62"/>
      <c r="K15" s="44">
        <f>+'PRESUPUESTO MODIFICADO'!M15</f>
        <v>0</v>
      </c>
      <c r="L15" s="45">
        <f>SUMIF('USO INT. DESGLOSE FACTURAS'!$A$4:$A$10,'SALDOS '!$D15,'USO INT. DESGLOSE FACTURAS'!$T$4:$T$10)</f>
        <v>0</v>
      </c>
      <c r="M15" s="46">
        <f t="shared" ref="M15" si="9">+K15-L15</f>
        <v>0</v>
      </c>
      <c r="N15" s="48">
        <f>+'PRESUPUESTO MODIFICADO'!P15</f>
        <v>0</v>
      </c>
      <c r="O15" s="45"/>
      <c r="P15" s="46">
        <f t="shared" si="5"/>
        <v>0</v>
      </c>
      <c r="Q15" s="9"/>
      <c r="R15" s="469"/>
      <c r="S15" s="469"/>
      <c r="T15" s="6"/>
    </row>
    <row r="16" spans="1:22" ht="37.950000000000003" customHeight="1" thickBot="1" x14ac:dyDescent="0.35">
      <c r="A16" s="7"/>
      <c r="B16" s="492"/>
      <c r="C16" s="494"/>
      <c r="D16" s="63" t="s">
        <v>84</v>
      </c>
      <c r="E16" s="57">
        <f t="shared" si="0"/>
        <v>0</v>
      </c>
      <c r="F16" s="58">
        <f t="shared" si="1"/>
        <v>0</v>
      </c>
      <c r="G16" s="59">
        <f t="shared" si="2"/>
        <v>0</v>
      </c>
      <c r="H16" s="64"/>
      <c r="I16" s="65"/>
      <c r="J16" s="66"/>
      <c r="K16" s="67">
        <f>+'PRESUPUESTO MODIFICADO'!M16</f>
        <v>0</v>
      </c>
      <c r="L16" s="68">
        <f>SUMIF('USO INT. DESGLOSE FACTURAS'!$A$4:$A$10,'SALDOS '!$D16,'USO INT. DESGLOSE FACTURAS'!$T$4:$T$10)</f>
        <v>0</v>
      </c>
      <c r="M16" s="69">
        <f t="shared" si="4"/>
        <v>0</v>
      </c>
      <c r="N16" s="70">
        <f>+'PRESUPUESTO MODIFICADO'!P16</f>
        <v>0</v>
      </c>
      <c r="O16" s="68"/>
      <c r="P16" s="69">
        <f t="shared" si="5"/>
        <v>0</v>
      </c>
      <c r="Q16" s="9"/>
      <c r="R16" s="469"/>
      <c r="S16" s="469"/>
      <c r="T16" s="6"/>
    </row>
    <row r="17" spans="1:20" ht="37.950000000000003" customHeight="1" thickBot="1" x14ac:dyDescent="0.35">
      <c r="A17" s="4"/>
      <c r="B17" s="470"/>
      <c r="C17" s="471"/>
      <c r="D17" s="71" t="s">
        <v>24</v>
      </c>
      <c r="E17" s="72">
        <f t="shared" ref="E17:P17" si="10">SUM(E8:E16)</f>
        <v>0</v>
      </c>
      <c r="F17" s="73">
        <f t="shared" si="10"/>
        <v>0</v>
      </c>
      <c r="G17" s="74">
        <f t="shared" si="10"/>
        <v>0</v>
      </c>
      <c r="H17" s="72">
        <f t="shared" si="10"/>
        <v>0</v>
      </c>
      <c r="I17" s="73">
        <f t="shared" si="10"/>
        <v>0</v>
      </c>
      <c r="J17" s="74">
        <f t="shared" si="10"/>
        <v>0</v>
      </c>
      <c r="K17" s="72">
        <f t="shared" si="10"/>
        <v>0</v>
      </c>
      <c r="L17" s="75">
        <f t="shared" si="10"/>
        <v>0</v>
      </c>
      <c r="M17" s="74">
        <f t="shared" si="10"/>
        <v>0</v>
      </c>
      <c r="N17" s="76">
        <f t="shared" si="10"/>
        <v>0</v>
      </c>
      <c r="O17" s="75">
        <f t="shared" si="10"/>
        <v>0</v>
      </c>
      <c r="P17" s="74">
        <f t="shared" si="10"/>
        <v>0</v>
      </c>
      <c r="Q17" s="9"/>
    </row>
    <row r="18" spans="1:20" x14ac:dyDescent="0.3">
      <c r="A18" s="4"/>
      <c r="B18" s="4"/>
      <c r="C18" s="4"/>
      <c r="D18" s="77"/>
      <c r="E18" s="4"/>
      <c r="F18" s="4"/>
      <c r="G18" s="4"/>
      <c r="H18" s="78"/>
      <c r="I18" s="78"/>
      <c r="J18" s="78"/>
      <c r="K18" s="78"/>
      <c r="L18" s="78"/>
      <c r="M18" s="78"/>
      <c r="N18" s="78"/>
      <c r="O18" s="78"/>
      <c r="P18" s="4"/>
      <c r="Q18" s="4"/>
      <c r="R18" s="8"/>
      <c r="S18" s="8"/>
      <c r="T18" s="6"/>
    </row>
    <row r="19" spans="1:20" ht="21" customHeight="1" x14ac:dyDescent="0.3">
      <c r="A19" s="8"/>
      <c r="B19" s="6"/>
      <c r="C19" s="6"/>
      <c r="D19" s="6"/>
      <c r="E19" s="6"/>
      <c r="F19" s="6"/>
      <c r="G19" s="6"/>
      <c r="H19" s="6"/>
      <c r="I19" s="79" t="s">
        <v>52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spans="1:20" ht="20.399999999999999" customHeight="1" x14ac:dyDescent="0.3">
      <c r="G20" s="80" t="s">
        <v>92</v>
      </c>
      <c r="H20" s="81"/>
      <c r="I20" s="82">
        <f>SUM($I$8:$I$9)</f>
        <v>0</v>
      </c>
    </row>
    <row r="21" spans="1:20" ht="20.399999999999999" customHeight="1" x14ac:dyDescent="0.3">
      <c r="G21" s="80" t="s">
        <v>93</v>
      </c>
      <c r="H21" s="81"/>
      <c r="I21" s="82">
        <f>SUM($I$10:$I$13)</f>
        <v>0</v>
      </c>
    </row>
    <row r="22" spans="1:20" ht="20.399999999999999" customHeight="1" x14ac:dyDescent="0.3">
      <c r="G22" s="81" t="s">
        <v>94</v>
      </c>
      <c r="H22" s="81"/>
      <c r="I22" s="83">
        <f>+IF(I20&gt;0,I21/I20,0)</f>
        <v>0</v>
      </c>
    </row>
    <row r="25" spans="1:20" ht="21" customHeight="1" x14ac:dyDescent="0.3">
      <c r="G25" s="80" t="s">
        <v>92</v>
      </c>
      <c r="H25" s="81"/>
      <c r="I25" s="82">
        <f>SUM($F$8:$F$9)</f>
        <v>0</v>
      </c>
      <c r="K25" s="84"/>
    </row>
    <row r="26" spans="1:20" ht="21" customHeight="1" x14ac:dyDescent="0.3">
      <c r="G26" s="478" t="s">
        <v>78</v>
      </c>
      <c r="H26" s="479"/>
      <c r="I26" s="82">
        <f>SUM($L$8:$L$9)+SUM($L$14:$L$15)</f>
        <v>0</v>
      </c>
      <c r="J26" s="83">
        <f>+IF($I$25&gt;0,I26/$I$25,0)</f>
        <v>0</v>
      </c>
      <c r="K26" s="84" t="str">
        <f>IF(J26&lt;10%,"El Mínimo debe ser 10%","OK")</f>
        <v>El Mínimo debe ser 10%</v>
      </c>
    </row>
    <row r="27" spans="1:20" ht="21" customHeight="1" x14ac:dyDescent="0.3">
      <c r="G27" s="80" t="s">
        <v>60</v>
      </c>
      <c r="H27" s="81"/>
      <c r="I27" s="82">
        <f>+$L$17</f>
        <v>0</v>
      </c>
      <c r="J27" s="83">
        <f>+IF($I$25&gt;0,I27/$I$25,0)</f>
        <v>0</v>
      </c>
      <c r="K27" s="84"/>
    </row>
    <row r="28" spans="1:20" ht="21" customHeight="1" x14ac:dyDescent="0.3">
      <c r="G28" s="80" t="s">
        <v>53</v>
      </c>
      <c r="H28" s="81"/>
      <c r="I28" s="82">
        <f>+$O$17</f>
        <v>0</v>
      </c>
      <c r="J28" s="83">
        <f>+IF($I$25&gt;0,I28/$I$25,0)</f>
        <v>0</v>
      </c>
      <c r="K28" s="84"/>
    </row>
    <row r="29" spans="1:20" ht="21" customHeight="1" x14ac:dyDescent="0.3">
      <c r="G29" s="85" t="s">
        <v>54</v>
      </c>
      <c r="H29" s="86"/>
      <c r="I29" s="82">
        <f>SUM(I27:I28)</f>
        <v>0</v>
      </c>
      <c r="J29" s="83">
        <f>+IF($I$25&gt;0,I29/$I$25,0)</f>
        <v>0</v>
      </c>
      <c r="K29" s="84" t="str">
        <f>IF(J29&lt;50%,"El Mínimo debe ser 50%","OK")</f>
        <v>El Mínimo debe ser 50%</v>
      </c>
    </row>
  </sheetData>
  <sheetProtection password="DD24" sheet="1" selectLockedCells="1"/>
  <mergeCells count="18">
    <mergeCell ref="G26:H26"/>
    <mergeCell ref="B7:C7"/>
    <mergeCell ref="H6:J6"/>
    <mergeCell ref="E6:G6"/>
    <mergeCell ref="B8:B9"/>
    <mergeCell ref="C8:C9"/>
    <mergeCell ref="B2:P2"/>
    <mergeCell ref="B3:P3"/>
    <mergeCell ref="B4:P4"/>
    <mergeCell ref="B6:D6"/>
    <mergeCell ref="K6:P6"/>
    <mergeCell ref="R12:S13"/>
    <mergeCell ref="B14:B16"/>
    <mergeCell ref="C14:C16"/>
    <mergeCell ref="R14:S16"/>
    <mergeCell ref="B17:C17"/>
    <mergeCell ref="B10:B13"/>
    <mergeCell ref="C10:C13"/>
  </mergeCells>
  <conditionalFormatting sqref="I22">
    <cfRule type="cellIs" dxfId="30" priority="34" stopIfTrue="1" operator="greaterThan">
      <formula>0.5</formula>
    </cfRule>
  </conditionalFormatting>
  <conditionalFormatting sqref="K29">
    <cfRule type="containsText" dxfId="29" priority="31" stopIfTrue="1" operator="containsText" text="El Mínimo debe ser 50%">
      <formula>NOT(ISERROR(SEARCH("El Mínimo debe ser 50%",K29)))</formula>
    </cfRule>
  </conditionalFormatting>
  <conditionalFormatting sqref="H17:J17">
    <cfRule type="cellIs" dxfId="28" priority="30" operator="greaterThan">
      <formula>400000000</formula>
    </cfRule>
  </conditionalFormatting>
  <conditionalFormatting sqref="P17">
    <cfRule type="containsText" dxfId="27" priority="29" operator="containsText" text="50%">
      <formula>NOT(ISERROR(SEARCH("50%",P17)))</formula>
    </cfRule>
  </conditionalFormatting>
  <conditionalFormatting sqref="E8">
    <cfRule type="containsText" dxfId="26" priority="27" operator="containsText" text="Monto Excede">
      <formula>NOT(ISERROR(SEARCH("Monto Excede",E8)))</formula>
    </cfRule>
    <cfRule type="containsText" dxfId="25" priority="28" operator="containsText" text="M$50.000">
      <formula>NOT(ISERROR(SEARCH("M$50.000",E8)))</formula>
    </cfRule>
  </conditionalFormatting>
  <conditionalFormatting sqref="E13">
    <cfRule type="containsText" dxfId="24" priority="25" operator="containsText" text="Este Sub Item">
      <formula>NOT(ISERROR(SEARCH("Este Sub Item",E13)))</formula>
    </cfRule>
    <cfRule type="containsText" dxfId="23" priority="26" operator="containsText" text="Este Item debe">
      <formula>NOT(ISERROR(SEARCH("Este Item debe",E13)))</formula>
    </cfRule>
  </conditionalFormatting>
  <conditionalFormatting sqref="E9">
    <cfRule type="containsText" dxfId="22" priority="23" operator="containsText" text="Monto Excede">
      <formula>NOT(ISERROR(SEARCH("Monto Excede",E9)))</formula>
    </cfRule>
    <cfRule type="containsText" dxfId="21" priority="24" operator="containsText" text="M$50.000">
      <formula>NOT(ISERROR(SEARCH("M$50.000",E9)))</formula>
    </cfRule>
  </conditionalFormatting>
  <conditionalFormatting sqref="R14:R15">
    <cfRule type="containsText" dxfId="20" priority="22" stopIfTrue="1" operator="containsText" text="Monto Item Equipamiento OK">
      <formula>NOT(ISERROR(SEARCH("Monto Item Equipamiento OK",R14)))</formula>
    </cfRule>
  </conditionalFormatting>
  <conditionalFormatting sqref="R14:R15">
    <cfRule type="containsText" dxfId="19" priority="19" operator="containsText" text="$50.000.000">
      <formula>NOT(ISERROR(SEARCH("$50.000.000",R14)))</formula>
    </cfRule>
    <cfRule type="containsText" dxfId="18" priority="20" operator="containsText" text="Excede">
      <formula>NOT(ISERROR(SEARCH("Excede",R14)))</formula>
    </cfRule>
    <cfRule type="containsText" dxfId="17" priority="21" operator="containsText" text="M$50.000">
      <formula>NOT(ISERROR(SEARCH("M$50.000",R14)))</formula>
    </cfRule>
  </conditionalFormatting>
  <conditionalFormatting sqref="R12">
    <cfRule type="containsText" dxfId="16" priority="16" operator="containsText" text="$50.000.000">
      <formula>NOT(ISERROR(SEARCH("$50.000.000",R12)))</formula>
    </cfRule>
    <cfRule type="containsText" dxfId="15" priority="17" operator="containsText" text="Excede">
      <formula>NOT(ISERROR(SEARCH("Excede",R12)))</formula>
    </cfRule>
    <cfRule type="containsText" dxfId="14" priority="18" operator="containsText" text="M$50.000">
      <formula>NOT(ISERROR(SEARCH("M$50.000",R12)))</formula>
    </cfRule>
  </conditionalFormatting>
  <conditionalFormatting sqref="R12">
    <cfRule type="containsText" dxfId="13" priority="15" stopIfTrue="1" operator="containsText" text="Monto Item Equipamiento OK">
      <formula>NOT(ISERROR(SEARCH("Monto Item Equipamiento OK",R12)))</formula>
    </cfRule>
  </conditionalFormatting>
  <conditionalFormatting sqref="R12:S13">
    <cfRule type="containsText" dxfId="12" priority="14" stopIfTrue="1" operator="containsText" text="No puede tener">
      <formula>NOT(ISERROR(SEARCH("No puede tener",R12)))</formula>
    </cfRule>
  </conditionalFormatting>
  <conditionalFormatting sqref="R14:S16">
    <cfRule type="containsText" dxfId="11" priority="13" stopIfTrue="1" operator="containsText" text="No puede tener">
      <formula>NOT(ISERROR(SEARCH("No puede tener",R14)))</formula>
    </cfRule>
  </conditionalFormatting>
  <conditionalFormatting sqref="K17:O17">
    <cfRule type="containsText" dxfId="10" priority="12" operator="containsText" text="Debe ser">
      <formula>NOT(ISERROR(SEARCH("Debe ser",K17)))</formula>
    </cfRule>
  </conditionalFormatting>
  <conditionalFormatting sqref="F8:G8">
    <cfRule type="containsText" dxfId="9" priority="10" operator="containsText" text="Monto Excede">
      <formula>NOT(ISERROR(SEARCH("Monto Excede",F8)))</formula>
    </cfRule>
    <cfRule type="containsText" dxfId="8" priority="11" operator="containsText" text="M$50.000">
      <formula>NOT(ISERROR(SEARCH("M$50.000",F8)))</formula>
    </cfRule>
  </conditionalFormatting>
  <conditionalFormatting sqref="G13">
    <cfRule type="containsText" dxfId="7" priority="8" operator="containsText" text="Este Sub Item">
      <formula>NOT(ISERROR(SEARCH("Este Sub Item",G13)))</formula>
    </cfRule>
    <cfRule type="containsText" dxfId="6" priority="9" operator="containsText" text="Este Item debe">
      <formula>NOT(ISERROR(SEARCH("Este Item debe",G13)))</formula>
    </cfRule>
  </conditionalFormatting>
  <conditionalFormatting sqref="F9:G9">
    <cfRule type="containsText" dxfId="5" priority="6" operator="containsText" text="Monto Excede">
      <formula>NOT(ISERROR(SEARCH("Monto Excede",F9)))</formula>
    </cfRule>
    <cfRule type="containsText" dxfId="4" priority="7" operator="containsText" text="M$50.000">
      <formula>NOT(ISERROR(SEARCH("M$50.000",F9)))</formula>
    </cfRule>
  </conditionalFormatting>
  <conditionalFormatting sqref="J26">
    <cfRule type="cellIs" dxfId="3" priority="5" stopIfTrue="1" operator="lessThan">
      <formula>0.1</formula>
    </cfRule>
  </conditionalFormatting>
  <conditionalFormatting sqref="J29">
    <cfRule type="cellIs" dxfId="2" priority="4" stopIfTrue="1" operator="lessThan">
      <formula>0.5</formula>
    </cfRule>
  </conditionalFormatting>
  <conditionalFormatting sqref="F13">
    <cfRule type="containsText" dxfId="1" priority="3" operator="containsText" text="Este Sub-ítem">
      <formula>NOT(ISERROR(SEARCH("Este Sub-ítem",F13)))</formula>
    </cfRule>
  </conditionalFormatting>
  <conditionalFormatting sqref="K26">
    <cfRule type="containsText" dxfId="0" priority="2" stopIfTrue="1" operator="containsText" text="El Mínimo debe ser 10%">
      <formula>NOT(ISERROR(SEARCH("El Mínimo debe ser 10%",K26)))</formula>
    </cfRule>
  </conditionalFormatting>
  <printOptions horizontalCentered="1"/>
  <pageMargins left="0" right="0" top="0.78740157480314965" bottom="0.78740157480314965" header="0" footer="0.59055118110236227"/>
  <pageSetup paperSize="5" scale="70" orientation="landscape" r:id="rId1"/>
  <headerFooter alignWithMargins="0">
    <oddFooter>&amp;L&amp;A - &amp;F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INSTRUCCIONES</vt:lpstr>
      <vt:lpstr>COTIZACIONES</vt:lpstr>
      <vt:lpstr>I.- EQUIPAMIENTO</vt:lpstr>
      <vt:lpstr>II TRASLADOS , INST. OPERACION</vt:lpstr>
      <vt:lpstr>III.- PRESUPUESTO FINAL</vt:lpstr>
      <vt:lpstr>DETALLE PRESUPUESTO</vt:lpstr>
      <vt:lpstr>DETALLE APORTES</vt:lpstr>
      <vt:lpstr>PRESUPUESTO MODIFICADO</vt:lpstr>
      <vt:lpstr>SALDOS </vt:lpstr>
      <vt:lpstr>USO INT. DESGLOSE FACTURAS</vt:lpstr>
      <vt:lpstr>COTIZACIONES!Área_de_impresión</vt:lpstr>
      <vt:lpstr>'DETALLE APORTES'!Área_de_impresión</vt:lpstr>
      <vt:lpstr>'DETALLE PRESUPUESTO'!Área_de_impresión</vt:lpstr>
      <vt:lpstr>'I.- EQUIPAMIENTO'!Área_de_impresión</vt:lpstr>
      <vt:lpstr>'III.- PRESUPUESTO FINAL'!Área_de_impresión</vt:lpstr>
      <vt:lpstr>'PRESUPUESTO MODIFICADO'!Área_de_impresión</vt:lpstr>
      <vt:lpstr>'SALDOS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González Miranda</dc:creator>
  <cp:lastModifiedBy>Roxany Barahona Ligueno</cp:lastModifiedBy>
  <cp:lastPrinted>2020-05-07T23:19:23Z</cp:lastPrinted>
  <dcterms:created xsi:type="dcterms:W3CDTF">2013-06-10T15:33:12Z</dcterms:created>
  <dcterms:modified xsi:type="dcterms:W3CDTF">2023-03-28T13:41:25Z</dcterms:modified>
</cp:coreProperties>
</file>